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autoCompressPictures="0"/>
  <mc:AlternateContent xmlns:mc="http://schemas.openxmlformats.org/markup-compatibility/2006">
    <mc:Choice Requires="x15">
      <x15ac:absPath xmlns:x15ac="http://schemas.microsoft.com/office/spreadsheetml/2010/11/ac" url="https://peakroad-my.sharepoint.com/personal/melissa_peakroad_com/Documents/Peak Road - WEBSITE 2024/Downloadables/"/>
    </mc:Choice>
  </mc:AlternateContent>
  <xr:revisionPtr revIDLastSave="0" documentId="8_{CBE388E5-DDAE-422E-ABFE-8E62FC8B54AB}" xr6:coauthVersionLast="47" xr6:coauthVersionMax="47" xr10:uidLastSave="{00000000-0000-0000-0000-000000000000}"/>
  <bookViews>
    <workbookView xWindow="18615" yWindow="705" windowWidth="37980" windowHeight="14910" xr2:uid="{00000000-000D-0000-FFFF-FFFF00000000}"/>
  </bookViews>
  <sheets>
    <sheet name="SaaS Plan Template" sheetId="1" r:id="rId1"/>
  </sheets>
  <definedNames>
    <definedName name="_xlnm.Print_Area" localSheetId="0">'SaaS Plan Template'!$A$1:$X$355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28" i="1" l="1"/>
  <c r="C130" i="1"/>
  <c r="C137" i="1"/>
  <c r="C111" i="1"/>
  <c r="C153" i="1" s="1"/>
  <c r="D128" i="1"/>
  <c r="D130" i="1"/>
  <c r="D137" i="1"/>
  <c r="C88" i="1"/>
  <c r="C97" i="1" s="1"/>
  <c r="E128" i="1"/>
  <c r="E130" i="1"/>
  <c r="E137" i="1"/>
  <c r="D88" i="1"/>
  <c r="F128" i="1"/>
  <c r="F130" i="1"/>
  <c r="F137" i="1"/>
  <c r="E88" i="1"/>
  <c r="G128" i="1"/>
  <c r="G130" i="1"/>
  <c r="G137" i="1"/>
  <c r="F88" i="1"/>
  <c r="H128" i="1"/>
  <c r="H130" i="1"/>
  <c r="H137" i="1"/>
  <c r="G88" i="1"/>
  <c r="I128" i="1"/>
  <c r="I130" i="1"/>
  <c r="I137" i="1"/>
  <c r="H88" i="1"/>
  <c r="J128" i="1"/>
  <c r="J130" i="1"/>
  <c r="J137" i="1"/>
  <c r="I88" i="1"/>
  <c r="K128" i="1"/>
  <c r="K130" i="1"/>
  <c r="K137" i="1"/>
  <c r="J88" i="1"/>
  <c r="L128" i="1"/>
  <c r="L130" i="1"/>
  <c r="L137" i="1"/>
  <c r="K88" i="1"/>
  <c r="M128" i="1"/>
  <c r="M130" i="1"/>
  <c r="M137" i="1"/>
  <c r="L88" i="1"/>
  <c r="N128" i="1"/>
  <c r="N130" i="1"/>
  <c r="N137" i="1"/>
  <c r="M88" i="1"/>
  <c r="C132" i="1"/>
  <c r="C139" i="1"/>
  <c r="C145" i="1"/>
  <c r="C113" i="1"/>
  <c r="D132" i="1"/>
  <c r="D139" i="1"/>
  <c r="D145" i="1"/>
  <c r="C90" i="1"/>
  <c r="C100" i="1" s="1"/>
  <c r="E132" i="1"/>
  <c r="E139" i="1"/>
  <c r="E145" i="1"/>
  <c r="D90" i="1"/>
  <c r="F132" i="1"/>
  <c r="F139" i="1"/>
  <c r="F145" i="1"/>
  <c r="E90" i="1"/>
  <c r="G132" i="1"/>
  <c r="G139" i="1"/>
  <c r="G145" i="1"/>
  <c r="F90" i="1"/>
  <c r="H132" i="1"/>
  <c r="H139" i="1"/>
  <c r="H145" i="1"/>
  <c r="G90" i="1"/>
  <c r="I132" i="1"/>
  <c r="I139" i="1"/>
  <c r="I145" i="1"/>
  <c r="H90" i="1"/>
  <c r="J132" i="1"/>
  <c r="J139" i="1"/>
  <c r="J145" i="1"/>
  <c r="I90" i="1"/>
  <c r="K132" i="1"/>
  <c r="K139" i="1"/>
  <c r="K145" i="1"/>
  <c r="J90" i="1"/>
  <c r="L132" i="1"/>
  <c r="L139" i="1"/>
  <c r="L145" i="1"/>
  <c r="K90" i="1"/>
  <c r="M132" i="1"/>
  <c r="M139" i="1"/>
  <c r="M145" i="1"/>
  <c r="L90" i="1"/>
  <c r="N132" i="1"/>
  <c r="N139" i="1"/>
  <c r="N145" i="1"/>
  <c r="M90" i="1"/>
  <c r="C141" i="1"/>
  <c r="C147" i="1"/>
  <c r="C149" i="1"/>
  <c r="C115" i="1"/>
  <c r="D141" i="1"/>
  <c r="D147" i="1"/>
  <c r="D149" i="1"/>
  <c r="C92" i="1"/>
  <c r="C103" i="1" s="1"/>
  <c r="E141" i="1"/>
  <c r="E147" i="1"/>
  <c r="E149" i="1"/>
  <c r="D92" i="1"/>
  <c r="F141" i="1"/>
  <c r="F147" i="1"/>
  <c r="F149" i="1"/>
  <c r="E92" i="1"/>
  <c r="G141" i="1"/>
  <c r="G147" i="1"/>
  <c r="G149" i="1"/>
  <c r="F92" i="1"/>
  <c r="H141" i="1"/>
  <c r="H147" i="1"/>
  <c r="H149" i="1"/>
  <c r="G92" i="1"/>
  <c r="I141" i="1"/>
  <c r="I147" i="1"/>
  <c r="I149" i="1"/>
  <c r="H92" i="1"/>
  <c r="J141" i="1"/>
  <c r="J147" i="1"/>
  <c r="J149" i="1"/>
  <c r="I92" i="1"/>
  <c r="K141" i="1"/>
  <c r="K147" i="1"/>
  <c r="K149" i="1"/>
  <c r="J92" i="1"/>
  <c r="L141" i="1"/>
  <c r="L147" i="1"/>
  <c r="L149" i="1"/>
  <c r="K92" i="1"/>
  <c r="M141" i="1"/>
  <c r="M147" i="1"/>
  <c r="M149" i="1"/>
  <c r="L92" i="1"/>
  <c r="N141" i="1"/>
  <c r="N147" i="1"/>
  <c r="N149" i="1"/>
  <c r="M92" i="1"/>
  <c r="M192" i="1"/>
  <c r="N29" i="1"/>
  <c r="N37" i="1" s="1"/>
  <c r="N203" i="1"/>
  <c r="N124" i="1"/>
  <c r="C125" i="1"/>
  <c r="L192" i="1"/>
  <c r="M29" i="1"/>
  <c r="M37" i="1" s="1"/>
  <c r="M203" i="1"/>
  <c r="M124" i="1"/>
  <c r="K192" i="1"/>
  <c r="L29" i="1"/>
  <c r="L37" i="1" s="1"/>
  <c r="L203" i="1"/>
  <c r="L124" i="1"/>
  <c r="J192" i="1"/>
  <c r="K29" i="1"/>
  <c r="K37" i="1" s="1"/>
  <c r="K193" i="1" s="1"/>
  <c r="K203" i="1"/>
  <c r="K124" i="1"/>
  <c r="I192" i="1"/>
  <c r="J29" i="1"/>
  <c r="J37" i="1" s="1"/>
  <c r="J203" i="1"/>
  <c r="J124" i="1"/>
  <c r="H192" i="1"/>
  <c r="I29" i="1"/>
  <c r="I37" i="1" s="1"/>
  <c r="I203" i="1"/>
  <c r="I124" i="1"/>
  <c r="G192" i="1"/>
  <c r="H29" i="1"/>
  <c r="H37" i="1" s="1"/>
  <c r="H203" i="1"/>
  <c r="H124" i="1"/>
  <c r="F192" i="1"/>
  <c r="G29" i="1"/>
  <c r="G37" i="1" s="1"/>
  <c r="G203" i="1"/>
  <c r="G124" i="1"/>
  <c r="E192" i="1"/>
  <c r="F29" i="1"/>
  <c r="F37" i="1" s="1"/>
  <c r="F203" i="1"/>
  <c r="F124" i="1"/>
  <c r="D192" i="1"/>
  <c r="E29" i="1"/>
  <c r="E37" i="1" s="1"/>
  <c r="E203" i="1"/>
  <c r="E124" i="1"/>
  <c r="E125" i="1"/>
  <c r="C192" i="1"/>
  <c r="D29" i="1"/>
  <c r="D37" i="1" s="1"/>
  <c r="D203" i="1"/>
  <c r="D124" i="1"/>
  <c r="N202" i="1"/>
  <c r="N122" i="1"/>
  <c r="S86" i="1"/>
  <c r="G123" i="1" s="1"/>
  <c r="M202" i="1"/>
  <c r="M122" i="1"/>
  <c r="L202" i="1"/>
  <c r="L122" i="1"/>
  <c r="K202" i="1"/>
  <c r="K122" i="1"/>
  <c r="J202" i="1"/>
  <c r="J122" i="1"/>
  <c r="I202" i="1"/>
  <c r="I122" i="1"/>
  <c r="I123" i="1"/>
  <c r="H202" i="1"/>
  <c r="H122" i="1"/>
  <c r="G202" i="1"/>
  <c r="G122" i="1"/>
  <c r="F202" i="1"/>
  <c r="F122" i="1"/>
  <c r="E202" i="1"/>
  <c r="E122" i="1"/>
  <c r="D202" i="1"/>
  <c r="D122" i="1"/>
  <c r="N201" i="1"/>
  <c r="N120" i="1"/>
  <c r="S84" i="1"/>
  <c r="L163" i="1" s="1"/>
  <c r="M201" i="1"/>
  <c r="M120" i="1"/>
  <c r="L201" i="1"/>
  <c r="L120" i="1"/>
  <c r="K201" i="1"/>
  <c r="K120" i="1"/>
  <c r="J201" i="1"/>
  <c r="J120" i="1"/>
  <c r="I201" i="1"/>
  <c r="I120" i="1"/>
  <c r="H201" i="1"/>
  <c r="H120" i="1"/>
  <c r="G201" i="1"/>
  <c r="G120" i="1"/>
  <c r="G121" i="1"/>
  <c r="F201" i="1"/>
  <c r="F120" i="1"/>
  <c r="E201" i="1"/>
  <c r="E120" i="1"/>
  <c r="D201" i="1"/>
  <c r="D120" i="1"/>
  <c r="N195" i="1"/>
  <c r="M195" i="1"/>
  <c r="L195" i="1"/>
  <c r="K195" i="1"/>
  <c r="J195" i="1"/>
  <c r="I195" i="1"/>
  <c r="I200" i="1" s="1"/>
  <c r="H195" i="1"/>
  <c r="G195" i="1"/>
  <c r="F195" i="1"/>
  <c r="E195" i="1"/>
  <c r="D195" i="1"/>
  <c r="C124" i="1"/>
  <c r="C122" i="1"/>
  <c r="C120" i="1"/>
  <c r="C29" i="1"/>
  <c r="C89" i="1"/>
  <c r="C98" i="1" s="1"/>
  <c r="D89" i="1"/>
  <c r="C91" i="1"/>
  <c r="C101" i="1" s="1"/>
  <c r="D91" i="1"/>
  <c r="C93" i="1"/>
  <c r="C104" i="1" s="1"/>
  <c r="D93" i="1"/>
  <c r="C21" i="1"/>
  <c r="E93" i="1"/>
  <c r="F93" i="1"/>
  <c r="G93" i="1"/>
  <c r="H93" i="1"/>
  <c r="I93" i="1"/>
  <c r="J93" i="1"/>
  <c r="K93" i="1"/>
  <c r="L93" i="1"/>
  <c r="M93" i="1"/>
  <c r="N93" i="1"/>
  <c r="N92" i="1"/>
  <c r="E91" i="1"/>
  <c r="F91" i="1"/>
  <c r="G91" i="1"/>
  <c r="H91" i="1"/>
  <c r="I91" i="1"/>
  <c r="J91" i="1"/>
  <c r="K91" i="1"/>
  <c r="L91" i="1"/>
  <c r="M91" i="1"/>
  <c r="N91" i="1"/>
  <c r="N90" i="1"/>
  <c r="E89" i="1"/>
  <c r="F89" i="1"/>
  <c r="G89" i="1"/>
  <c r="H89" i="1"/>
  <c r="I89" i="1"/>
  <c r="J89" i="1"/>
  <c r="K89" i="1"/>
  <c r="L89" i="1"/>
  <c r="M89" i="1"/>
  <c r="N89" i="1"/>
  <c r="N88" i="1"/>
  <c r="N360" i="1"/>
  <c r="N359" i="1"/>
  <c r="N358" i="1"/>
  <c r="M360" i="1"/>
  <c r="M359" i="1"/>
  <c r="M358" i="1"/>
  <c r="L360" i="1"/>
  <c r="L359" i="1"/>
  <c r="L358" i="1"/>
  <c r="K360" i="1"/>
  <c r="K359" i="1"/>
  <c r="K358" i="1"/>
  <c r="J360" i="1"/>
  <c r="J359" i="1"/>
  <c r="J358" i="1"/>
  <c r="I360" i="1"/>
  <c r="I359" i="1"/>
  <c r="I358" i="1"/>
  <c r="H360" i="1"/>
  <c r="H359" i="1"/>
  <c r="H358" i="1"/>
  <c r="G360" i="1"/>
  <c r="G359" i="1"/>
  <c r="G358" i="1"/>
  <c r="F360" i="1"/>
  <c r="F359" i="1"/>
  <c r="F358" i="1"/>
  <c r="E360" i="1"/>
  <c r="E359" i="1"/>
  <c r="E358" i="1"/>
  <c r="D360" i="1"/>
  <c r="D359" i="1"/>
  <c r="D358" i="1"/>
  <c r="C53" i="1"/>
  <c r="C195" i="1"/>
  <c r="C203" i="1"/>
  <c r="L191" i="1"/>
  <c r="N192" i="1"/>
  <c r="E225" i="1"/>
  <c r="C225" i="1"/>
  <c r="C226" i="1" s="1"/>
  <c r="D222" i="1" s="1"/>
  <c r="D225" i="1"/>
  <c r="F225" i="1"/>
  <c r="G225" i="1"/>
  <c r="H225" i="1"/>
  <c r="I225" i="1"/>
  <c r="J225" i="1"/>
  <c r="K225" i="1"/>
  <c r="L225" i="1"/>
  <c r="M225" i="1"/>
  <c r="N225" i="1"/>
  <c r="N191" i="1"/>
  <c r="N140" i="1"/>
  <c r="N142" i="1"/>
  <c r="N146" i="1"/>
  <c r="N150" i="1"/>
  <c r="N165" i="1"/>
  <c r="N168" i="1"/>
  <c r="N82" i="1"/>
  <c r="N77" i="1"/>
  <c r="N69" i="1"/>
  <c r="N61" i="1"/>
  <c r="N45" i="1"/>
  <c r="N43" i="1"/>
  <c r="N42" i="1"/>
  <c r="N41" i="1"/>
  <c r="N40" i="1"/>
  <c r="N39" i="1"/>
  <c r="N38" i="1"/>
  <c r="C17" i="1"/>
  <c r="D11" i="1" s="1"/>
  <c r="D17" i="1" s="1"/>
  <c r="E11" i="1" s="1"/>
  <c r="E17" i="1" s="1"/>
  <c r="F11" i="1" s="1"/>
  <c r="F17" i="1" s="1"/>
  <c r="G11" i="1" s="1"/>
  <c r="G17" i="1" s="1"/>
  <c r="H11" i="1" s="1"/>
  <c r="H17" i="1" s="1"/>
  <c r="I11" i="1" s="1"/>
  <c r="I17" i="1" s="1"/>
  <c r="J11" i="1" s="1"/>
  <c r="J17" i="1" s="1"/>
  <c r="K11" i="1" s="1"/>
  <c r="K17" i="1" s="1"/>
  <c r="L11" i="1" s="1"/>
  <c r="L17" i="1" s="1"/>
  <c r="M11" i="1" s="1"/>
  <c r="M17" i="1" s="1"/>
  <c r="N11" i="1" s="1"/>
  <c r="N17" i="1" s="1"/>
  <c r="N16" i="1"/>
  <c r="N15" i="1"/>
  <c r="N13" i="1"/>
  <c r="N10" i="1"/>
  <c r="M191" i="1"/>
  <c r="M138" i="1"/>
  <c r="M140" i="1"/>
  <c r="M142" i="1"/>
  <c r="M146" i="1"/>
  <c r="M148" i="1"/>
  <c r="M150" i="1"/>
  <c r="M163" i="1"/>
  <c r="M165" i="1"/>
  <c r="M168" i="1"/>
  <c r="M82" i="1"/>
  <c r="M77" i="1"/>
  <c r="M69" i="1"/>
  <c r="M61" i="1"/>
  <c r="M45" i="1"/>
  <c r="M43" i="1"/>
  <c r="M42" i="1"/>
  <c r="M41" i="1"/>
  <c r="M40" i="1"/>
  <c r="M39" i="1"/>
  <c r="M38" i="1"/>
  <c r="M16" i="1"/>
  <c r="M15" i="1"/>
  <c r="M13" i="1"/>
  <c r="M10" i="1"/>
  <c r="L200" i="1"/>
  <c r="L129" i="1"/>
  <c r="L131" i="1"/>
  <c r="L133" i="1"/>
  <c r="L138" i="1"/>
  <c r="L140" i="1"/>
  <c r="L142" i="1"/>
  <c r="L165" i="1"/>
  <c r="L166" i="1"/>
  <c r="L167" i="1"/>
  <c r="L168" i="1"/>
  <c r="L82" i="1"/>
  <c r="L77" i="1"/>
  <c r="L69" i="1"/>
  <c r="L61" i="1"/>
  <c r="L45" i="1"/>
  <c r="L43" i="1"/>
  <c r="L42" i="1"/>
  <c r="L41" i="1"/>
  <c r="L40" i="1"/>
  <c r="L39" i="1"/>
  <c r="L38" i="1"/>
  <c r="L16" i="1"/>
  <c r="L15" i="1"/>
  <c r="L13" i="1"/>
  <c r="L10" i="1"/>
  <c r="K191" i="1"/>
  <c r="K131" i="1"/>
  <c r="K142" i="1"/>
  <c r="K146" i="1"/>
  <c r="K148" i="1"/>
  <c r="K150" i="1"/>
  <c r="K163" i="1"/>
  <c r="K164" i="1"/>
  <c r="K165" i="1"/>
  <c r="K166" i="1"/>
  <c r="K168" i="1"/>
  <c r="K82" i="1"/>
  <c r="K77" i="1"/>
  <c r="K69" i="1"/>
  <c r="K61" i="1"/>
  <c r="K45" i="1"/>
  <c r="K43" i="1"/>
  <c r="K42" i="1"/>
  <c r="K41" i="1"/>
  <c r="K40" i="1"/>
  <c r="K39" i="1"/>
  <c r="K38" i="1"/>
  <c r="K16" i="1"/>
  <c r="K15" i="1"/>
  <c r="K13" i="1"/>
  <c r="K10" i="1"/>
  <c r="J200" i="1"/>
  <c r="J191" i="1"/>
  <c r="J131" i="1"/>
  <c r="J133" i="1"/>
  <c r="J138" i="1"/>
  <c r="J140" i="1"/>
  <c r="J142" i="1"/>
  <c r="J146" i="1"/>
  <c r="J150" i="1"/>
  <c r="J163" i="1"/>
  <c r="J165" i="1"/>
  <c r="J166" i="1"/>
  <c r="J168" i="1"/>
  <c r="J82" i="1"/>
  <c r="J77" i="1"/>
  <c r="J69" i="1"/>
  <c r="J61" i="1"/>
  <c r="J45" i="1"/>
  <c r="J43" i="1"/>
  <c r="J42" i="1"/>
  <c r="J41" i="1"/>
  <c r="J40" i="1"/>
  <c r="J39" i="1"/>
  <c r="J38" i="1"/>
  <c r="J16" i="1"/>
  <c r="J15" i="1"/>
  <c r="J13" i="1"/>
  <c r="J10" i="1"/>
  <c r="I191" i="1"/>
  <c r="I129" i="1"/>
  <c r="I131" i="1"/>
  <c r="I138" i="1"/>
  <c r="I142" i="1"/>
  <c r="I150" i="1"/>
  <c r="I163" i="1"/>
  <c r="I164" i="1"/>
  <c r="I165" i="1"/>
  <c r="I166" i="1"/>
  <c r="I167" i="1"/>
  <c r="I168" i="1"/>
  <c r="I82" i="1"/>
  <c r="I77" i="1"/>
  <c r="I69" i="1"/>
  <c r="I61" i="1"/>
  <c r="I45" i="1"/>
  <c r="I43" i="1"/>
  <c r="I42" i="1"/>
  <c r="I41" i="1"/>
  <c r="I40" i="1"/>
  <c r="I39" i="1"/>
  <c r="I38" i="1"/>
  <c r="I16" i="1"/>
  <c r="I15" i="1"/>
  <c r="I13" i="1"/>
  <c r="I10" i="1"/>
  <c r="H200" i="1"/>
  <c r="H191" i="1"/>
  <c r="H131" i="1"/>
  <c r="H138" i="1"/>
  <c r="H140" i="1"/>
  <c r="H142" i="1"/>
  <c r="H146" i="1"/>
  <c r="H148" i="1"/>
  <c r="H150" i="1"/>
  <c r="H163" i="1"/>
  <c r="H165" i="1"/>
  <c r="H166" i="1"/>
  <c r="H168" i="1"/>
  <c r="H82" i="1"/>
  <c r="H77" i="1"/>
  <c r="H69" i="1"/>
  <c r="H61" i="1"/>
  <c r="H45" i="1"/>
  <c r="H43" i="1"/>
  <c r="H42" i="1"/>
  <c r="H41" i="1"/>
  <c r="H40" i="1"/>
  <c r="H39" i="1"/>
  <c r="H38" i="1"/>
  <c r="H16" i="1"/>
  <c r="H15" i="1"/>
  <c r="H13" i="1"/>
  <c r="H10" i="1"/>
  <c r="C202" i="1"/>
  <c r="C201" i="1"/>
  <c r="C152" i="1"/>
  <c r="G150" i="1"/>
  <c r="G148" i="1"/>
  <c r="G146" i="1"/>
  <c r="F150" i="1"/>
  <c r="E150" i="1"/>
  <c r="E146" i="1"/>
  <c r="D150" i="1"/>
  <c r="D148" i="1"/>
  <c r="D146" i="1"/>
  <c r="C150" i="1"/>
  <c r="C148" i="1"/>
  <c r="C146" i="1"/>
  <c r="G129" i="1"/>
  <c r="G131" i="1"/>
  <c r="G133" i="1"/>
  <c r="G138" i="1"/>
  <c r="G142" i="1"/>
  <c r="G163" i="1"/>
  <c r="G164" i="1"/>
  <c r="G165" i="1"/>
  <c r="G166" i="1"/>
  <c r="G167" i="1"/>
  <c r="G168" i="1"/>
  <c r="F129" i="1"/>
  <c r="F131" i="1"/>
  <c r="F133" i="1"/>
  <c r="F138" i="1"/>
  <c r="F142" i="1"/>
  <c r="F163" i="1"/>
  <c r="F164" i="1"/>
  <c r="F165" i="1"/>
  <c r="F166" i="1"/>
  <c r="F167" i="1"/>
  <c r="F168" i="1"/>
  <c r="E129" i="1"/>
  <c r="E131" i="1"/>
  <c r="E138" i="1"/>
  <c r="E142" i="1"/>
  <c r="E163" i="1"/>
  <c r="E164" i="1"/>
  <c r="E165" i="1"/>
  <c r="E166" i="1"/>
  <c r="E167" i="1"/>
  <c r="E168" i="1"/>
  <c r="D129" i="1"/>
  <c r="D131" i="1"/>
  <c r="D138" i="1"/>
  <c r="D140" i="1"/>
  <c r="D142" i="1"/>
  <c r="D163" i="1"/>
  <c r="D164" i="1"/>
  <c r="D165" i="1"/>
  <c r="D166" i="1"/>
  <c r="D167" i="1"/>
  <c r="D168" i="1"/>
  <c r="C131" i="1"/>
  <c r="C138" i="1"/>
  <c r="C140" i="1"/>
  <c r="C142" i="1"/>
  <c r="C163" i="1"/>
  <c r="C164" i="1"/>
  <c r="C165" i="1"/>
  <c r="C166" i="1"/>
  <c r="C167" i="1"/>
  <c r="C168" i="1"/>
  <c r="C112" i="1"/>
  <c r="C45" i="1"/>
  <c r="G77" i="1"/>
  <c r="F77" i="1"/>
  <c r="E77" i="1"/>
  <c r="D77" i="1"/>
  <c r="C77" i="1"/>
  <c r="G45" i="1"/>
  <c r="F45" i="1"/>
  <c r="E45" i="1"/>
  <c r="D45" i="1"/>
  <c r="G69" i="1"/>
  <c r="F69" i="1"/>
  <c r="E69" i="1"/>
  <c r="D69" i="1"/>
  <c r="C69" i="1"/>
  <c r="G61" i="1"/>
  <c r="F61" i="1"/>
  <c r="E61" i="1"/>
  <c r="D61" i="1"/>
  <c r="C61" i="1"/>
  <c r="C58" i="1"/>
  <c r="C56" i="1"/>
  <c r="C54" i="1"/>
  <c r="G43" i="1"/>
  <c r="G42" i="1"/>
  <c r="G41" i="1"/>
  <c r="F43" i="1"/>
  <c r="F42" i="1"/>
  <c r="F41" i="1"/>
  <c r="E43" i="1"/>
  <c r="E42" i="1"/>
  <c r="E41" i="1"/>
  <c r="D43" i="1"/>
  <c r="D42" i="1"/>
  <c r="D41" i="1"/>
  <c r="C82" i="1"/>
  <c r="G82" i="1"/>
  <c r="F82" i="1"/>
  <c r="E82" i="1"/>
  <c r="D82" i="1"/>
  <c r="G40" i="1"/>
  <c r="G39" i="1"/>
  <c r="G38" i="1"/>
  <c r="F40" i="1"/>
  <c r="F39" i="1"/>
  <c r="F38" i="1"/>
  <c r="E40" i="1"/>
  <c r="E39" i="1"/>
  <c r="E38" i="1"/>
  <c r="D40" i="1"/>
  <c r="D39" i="1"/>
  <c r="D38" i="1"/>
  <c r="C191" i="1"/>
  <c r="C13" i="1"/>
  <c r="G200" i="1"/>
  <c r="G191" i="1"/>
  <c r="F191" i="1"/>
  <c r="E191" i="1"/>
  <c r="D191" i="1"/>
  <c r="D15" i="1"/>
  <c r="G15" i="1"/>
  <c r="F15" i="1"/>
  <c r="E15" i="1"/>
  <c r="G10" i="1"/>
  <c r="F10" i="1"/>
  <c r="E10" i="1"/>
  <c r="D10" i="1"/>
  <c r="G16" i="1"/>
  <c r="F16" i="1"/>
  <c r="E16" i="1"/>
  <c r="D16" i="1"/>
  <c r="G13" i="1"/>
  <c r="F13" i="1"/>
  <c r="E13" i="1"/>
  <c r="D13" i="1"/>
  <c r="C16" i="1"/>
  <c r="M200" i="1" l="1"/>
  <c r="E200" i="1"/>
  <c r="C136" i="1"/>
  <c r="H193" i="1"/>
  <c r="M125" i="1"/>
  <c r="G144" i="1"/>
  <c r="C116" i="1"/>
  <c r="F200" i="1"/>
  <c r="G211" i="1"/>
  <c r="J125" i="1"/>
  <c r="J213" i="1" s="1"/>
  <c r="F87" i="1"/>
  <c r="E87" i="1"/>
  <c r="D136" i="1"/>
  <c r="C87" i="1"/>
  <c r="C95" i="1" s="1"/>
  <c r="D21" i="1" s="1"/>
  <c r="E193" i="1"/>
  <c r="E206" i="1" s="1"/>
  <c r="G127" i="1"/>
  <c r="I162" i="1"/>
  <c r="L87" i="1"/>
  <c r="D226" i="1"/>
  <c r="D227" i="1" s="1"/>
  <c r="H87" i="1"/>
  <c r="G212" i="1"/>
  <c r="K125" i="1"/>
  <c r="K213" i="1" s="1"/>
  <c r="C157" i="1"/>
  <c r="N138" i="1"/>
  <c r="C123" i="1"/>
  <c r="C212" i="1" s="1"/>
  <c r="H125" i="1"/>
  <c r="H213" i="1" s="1"/>
  <c r="I212" i="1"/>
  <c r="F127" i="1"/>
  <c r="D144" i="1"/>
  <c r="L136" i="1"/>
  <c r="E213" i="1"/>
  <c r="I87" i="1"/>
  <c r="L193" i="1"/>
  <c r="L205" i="1" s="1"/>
  <c r="L127" i="1"/>
  <c r="D87" i="1"/>
  <c r="H136" i="1"/>
  <c r="I121" i="1"/>
  <c r="I211" i="1" s="1"/>
  <c r="I193" i="1"/>
  <c r="I205" i="1" s="1"/>
  <c r="M213" i="1"/>
  <c r="N136" i="1"/>
  <c r="G87" i="1"/>
  <c r="K144" i="1"/>
  <c r="C200" i="1"/>
  <c r="C121" i="1"/>
  <c r="H144" i="1"/>
  <c r="C211" i="1"/>
  <c r="D121" i="1"/>
  <c r="D211" i="1" s="1"/>
  <c r="M87" i="1"/>
  <c r="C213" i="1"/>
  <c r="M144" i="1"/>
  <c r="C162" i="1"/>
  <c r="K200" i="1"/>
  <c r="M136" i="1"/>
  <c r="C155" i="1"/>
  <c r="J136" i="1"/>
  <c r="K87" i="1"/>
  <c r="L121" i="1"/>
  <c r="N87" i="1"/>
  <c r="J87" i="1"/>
  <c r="D200" i="1"/>
  <c r="L211" i="1"/>
  <c r="N193" i="1"/>
  <c r="N206" i="1" s="1"/>
  <c r="D193" i="1"/>
  <c r="E162" i="1"/>
  <c r="H208" i="1"/>
  <c r="H205" i="1"/>
  <c r="H207" i="1"/>
  <c r="H206" i="1"/>
  <c r="D27" i="1"/>
  <c r="C181" i="1"/>
  <c r="G162" i="1"/>
  <c r="C178" i="1"/>
  <c r="D25" i="1"/>
  <c r="H211" i="1"/>
  <c r="L207" i="1"/>
  <c r="D162" i="1"/>
  <c r="D23" i="1"/>
  <c r="C175" i="1"/>
  <c r="C102" i="1"/>
  <c r="C363" i="1" s="1"/>
  <c r="D26" i="1"/>
  <c r="C180" i="1"/>
  <c r="C177" i="1"/>
  <c r="D24" i="1"/>
  <c r="C99" i="1"/>
  <c r="C362" i="1" s="1"/>
  <c r="C96" i="1"/>
  <c r="C361" i="1" s="1"/>
  <c r="D22" i="1"/>
  <c r="C174" i="1"/>
  <c r="F193" i="1"/>
  <c r="M193" i="1"/>
  <c r="J193" i="1"/>
  <c r="F162" i="1"/>
  <c r="K207" i="1"/>
  <c r="K208" i="1"/>
  <c r="K205" i="1"/>
  <c r="K206" i="1"/>
  <c r="C227" i="1"/>
  <c r="G193" i="1"/>
  <c r="C110" i="1"/>
  <c r="C133" i="1"/>
  <c r="F140" i="1"/>
  <c r="F136" i="1" s="1"/>
  <c r="J164" i="1"/>
  <c r="K138" i="1"/>
  <c r="M131" i="1"/>
  <c r="N166" i="1"/>
  <c r="E121" i="1"/>
  <c r="E211" i="1" s="1"/>
  <c r="M121" i="1"/>
  <c r="D125" i="1"/>
  <c r="D213" i="1" s="1"/>
  <c r="L125" i="1"/>
  <c r="L213" i="1" s="1"/>
  <c r="C114" i="1"/>
  <c r="D133" i="1"/>
  <c r="D127" i="1" s="1"/>
  <c r="G140" i="1"/>
  <c r="G136" i="1" s="1"/>
  <c r="F146" i="1"/>
  <c r="I140" i="1"/>
  <c r="I136" i="1" s="1"/>
  <c r="L150" i="1"/>
  <c r="M167" i="1"/>
  <c r="M129" i="1"/>
  <c r="J123" i="1"/>
  <c r="J212" i="1" s="1"/>
  <c r="C129" i="1"/>
  <c r="C127" i="1" s="1"/>
  <c r="E133" i="1"/>
  <c r="E127" i="1" s="1"/>
  <c r="F148" i="1"/>
  <c r="H164" i="1"/>
  <c r="K133" i="1"/>
  <c r="L148" i="1"/>
  <c r="M166" i="1"/>
  <c r="N164" i="1"/>
  <c r="H121" i="1"/>
  <c r="I125" i="1"/>
  <c r="C144" i="1"/>
  <c r="L146" i="1"/>
  <c r="N163" i="1"/>
  <c r="E123" i="1"/>
  <c r="E212" i="1" s="1"/>
  <c r="M123" i="1"/>
  <c r="M212" i="1" s="1"/>
  <c r="I133" i="1"/>
  <c r="I127" i="1" s="1"/>
  <c r="J148" i="1"/>
  <c r="J144" i="1" s="1"/>
  <c r="K167" i="1"/>
  <c r="K162" i="1" s="1"/>
  <c r="K129" i="1"/>
  <c r="M164" i="1"/>
  <c r="K121" i="1"/>
  <c r="F125" i="1"/>
  <c r="F213" i="1" s="1"/>
  <c r="N125" i="1"/>
  <c r="N213" i="1" s="1"/>
  <c r="N200" i="1"/>
  <c r="H123" i="1"/>
  <c r="H212" i="1" s="1"/>
  <c r="N148" i="1"/>
  <c r="N144" i="1" s="1"/>
  <c r="F121" i="1"/>
  <c r="F211" i="1" s="1"/>
  <c r="N121" i="1"/>
  <c r="K123" i="1"/>
  <c r="K212" i="1" s="1"/>
  <c r="F123" i="1"/>
  <c r="F212" i="1" s="1"/>
  <c r="N123" i="1"/>
  <c r="N212" i="1" s="1"/>
  <c r="C160" i="1"/>
  <c r="H133" i="1"/>
  <c r="I148" i="1"/>
  <c r="J167" i="1"/>
  <c r="J129" i="1"/>
  <c r="J127" i="1" s="1"/>
  <c r="N133" i="1"/>
  <c r="D123" i="1"/>
  <c r="D212" i="1" s="1"/>
  <c r="L123" i="1"/>
  <c r="I146" i="1"/>
  <c r="L164" i="1"/>
  <c r="L162" i="1" s="1"/>
  <c r="N131" i="1"/>
  <c r="J121" i="1"/>
  <c r="G125" i="1"/>
  <c r="G213" i="1" s="1"/>
  <c r="E140" i="1"/>
  <c r="E136" i="1" s="1"/>
  <c r="E148" i="1"/>
  <c r="E144" i="1" s="1"/>
  <c r="H167" i="1"/>
  <c r="H129" i="1"/>
  <c r="K140" i="1"/>
  <c r="M133" i="1"/>
  <c r="N167" i="1"/>
  <c r="N129" i="1"/>
  <c r="E207" i="1" l="1"/>
  <c r="E205" i="1"/>
  <c r="E208" i="1"/>
  <c r="E218" i="1"/>
  <c r="K127" i="1"/>
  <c r="H218" i="1"/>
  <c r="K218" i="1"/>
  <c r="J162" i="1"/>
  <c r="H127" i="1"/>
  <c r="C119" i="1"/>
  <c r="C210" i="1" s="1"/>
  <c r="D119" i="1"/>
  <c r="D210" i="1" s="1"/>
  <c r="N207" i="1"/>
  <c r="N217" i="1" s="1"/>
  <c r="M162" i="1"/>
  <c r="I144" i="1"/>
  <c r="E222" i="1"/>
  <c r="E226" i="1" s="1"/>
  <c r="F222" i="1" s="1"/>
  <c r="F226" i="1" s="1"/>
  <c r="I206" i="1"/>
  <c r="I216" i="1" s="1"/>
  <c r="D95" i="1"/>
  <c r="I119" i="1"/>
  <c r="I210" i="1" s="1"/>
  <c r="I215" i="1" s="1"/>
  <c r="N205" i="1"/>
  <c r="I208" i="1"/>
  <c r="N208" i="1"/>
  <c r="N218" i="1" s="1"/>
  <c r="N162" i="1"/>
  <c r="M127" i="1"/>
  <c r="I207" i="1"/>
  <c r="I217" i="1" s="1"/>
  <c r="L206" i="1"/>
  <c r="L216" i="1" s="1"/>
  <c r="F144" i="1"/>
  <c r="L208" i="1"/>
  <c r="L218" i="1" s="1"/>
  <c r="K136" i="1"/>
  <c r="N119" i="1"/>
  <c r="N186" i="1" s="1"/>
  <c r="H162" i="1"/>
  <c r="J211" i="1"/>
  <c r="J119" i="1"/>
  <c r="D104" i="1"/>
  <c r="D116" i="1"/>
  <c r="C173" i="1"/>
  <c r="C172" i="1"/>
  <c r="C185" i="1" s="1"/>
  <c r="D54" i="1"/>
  <c r="D53" i="1"/>
  <c r="D111" i="1"/>
  <c r="D97" i="1"/>
  <c r="D114" i="1"/>
  <c r="D101" i="1"/>
  <c r="H216" i="1"/>
  <c r="K217" i="1"/>
  <c r="D98" i="1"/>
  <c r="D112" i="1"/>
  <c r="H217" i="1"/>
  <c r="H119" i="1"/>
  <c r="F205" i="1"/>
  <c r="F207" i="1"/>
  <c r="F217" i="1" s="1"/>
  <c r="F206" i="1"/>
  <c r="F216" i="1" s="1"/>
  <c r="F208" i="1"/>
  <c r="F218" i="1" s="1"/>
  <c r="C176" i="1"/>
  <c r="N211" i="1"/>
  <c r="N216" i="1" s="1"/>
  <c r="N127" i="1"/>
  <c r="J208" i="1"/>
  <c r="J218" i="1" s="1"/>
  <c r="J207" i="1"/>
  <c r="J217" i="1" s="1"/>
  <c r="J205" i="1"/>
  <c r="J206" i="1"/>
  <c r="C179" i="1"/>
  <c r="E227" i="1"/>
  <c r="L119" i="1"/>
  <c r="L212" i="1"/>
  <c r="L217" i="1" s="1"/>
  <c r="K119" i="1"/>
  <c r="D103" i="1"/>
  <c r="D58" i="1"/>
  <c r="D115" i="1"/>
  <c r="D157" i="1" s="1"/>
  <c r="L144" i="1"/>
  <c r="D100" i="1"/>
  <c r="D113" i="1"/>
  <c r="D56" i="1"/>
  <c r="M119" i="1"/>
  <c r="F119" i="1"/>
  <c r="K211" i="1"/>
  <c r="K216" i="1" s="1"/>
  <c r="D207" i="1"/>
  <c r="D217" i="1" s="1"/>
  <c r="D205" i="1"/>
  <c r="D208" i="1"/>
  <c r="D218" i="1" s="1"/>
  <c r="D206" i="1"/>
  <c r="D216" i="1" s="1"/>
  <c r="M211" i="1"/>
  <c r="E119" i="1"/>
  <c r="E216" i="1"/>
  <c r="G119" i="1"/>
  <c r="I213" i="1"/>
  <c r="G206" i="1"/>
  <c r="G216" i="1" s="1"/>
  <c r="G205" i="1"/>
  <c r="G207" i="1"/>
  <c r="G217" i="1" s="1"/>
  <c r="G208" i="1"/>
  <c r="G218" i="1" s="1"/>
  <c r="M207" i="1"/>
  <c r="M217" i="1" s="1"/>
  <c r="M206" i="1"/>
  <c r="M205" i="1"/>
  <c r="M208" i="1"/>
  <c r="M218" i="1" s="1"/>
  <c r="E217" i="1"/>
  <c r="D170" i="1" l="1"/>
  <c r="D186" i="1"/>
  <c r="J216" i="1"/>
  <c r="C186" i="1"/>
  <c r="C170" i="1"/>
  <c r="I218" i="1"/>
  <c r="I170" i="1"/>
  <c r="I186" i="1"/>
  <c r="N170" i="1"/>
  <c r="M216" i="1"/>
  <c r="N210" i="1"/>
  <c r="N215" i="1" s="1"/>
  <c r="E21" i="1"/>
  <c r="E95" i="1" s="1"/>
  <c r="D106" i="1"/>
  <c r="K186" i="1"/>
  <c r="K210" i="1"/>
  <c r="K215" i="1" s="1"/>
  <c r="K170" i="1"/>
  <c r="E22" i="1"/>
  <c r="D96" i="1"/>
  <c r="D361" i="1" s="1"/>
  <c r="D174" i="1"/>
  <c r="D153" i="1"/>
  <c r="D152" i="1"/>
  <c r="D110" i="1"/>
  <c r="F170" i="1"/>
  <c r="F186" i="1"/>
  <c r="F210" i="1"/>
  <c r="F215" i="1"/>
  <c r="G170" i="1"/>
  <c r="G186" i="1"/>
  <c r="G210" i="1"/>
  <c r="G215" i="1" s="1"/>
  <c r="M210" i="1"/>
  <c r="M215" i="1" s="1"/>
  <c r="M170" i="1"/>
  <c r="M186" i="1"/>
  <c r="G222" i="1"/>
  <c r="G226" i="1" s="1"/>
  <c r="F227" i="1"/>
  <c r="H170" i="1"/>
  <c r="H210" i="1"/>
  <c r="H215" i="1" s="1"/>
  <c r="H186" i="1"/>
  <c r="L210" i="1"/>
  <c r="L215" i="1" s="1"/>
  <c r="L170" i="1"/>
  <c r="L186" i="1"/>
  <c r="E210" i="1"/>
  <c r="E215" i="1" s="1"/>
  <c r="E170" i="1"/>
  <c r="E186" i="1"/>
  <c r="D155" i="1"/>
  <c r="D160" i="1"/>
  <c r="E24" i="1"/>
  <c r="D177" i="1"/>
  <c r="D99" i="1"/>
  <c r="D362" i="1" s="1"/>
  <c r="D175" i="1"/>
  <c r="E23" i="1"/>
  <c r="E27" i="1"/>
  <c r="D181" i="1"/>
  <c r="J170" i="1"/>
  <c r="J186" i="1"/>
  <c r="J210" i="1"/>
  <c r="J215" i="1" s="1"/>
  <c r="D215" i="1"/>
  <c r="D102" i="1"/>
  <c r="D363" i="1" s="1"/>
  <c r="E26" i="1"/>
  <c r="D180" i="1"/>
  <c r="E25" i="1"/>
  <c r="D178" i="1"/>
  <c r="F21" i="1" l="1"/>
  <c r="F95" i="1" s="1"/>
  <c r="E106" i="1"/>
  <c r="E98" i="1"/>
  <c r="E112" i="1"/>
  <c r="E111" i="1"/>
  <c r="E97" i="1"/>
  <c r="E53" i="1"/>
  <c r="E54" i="1"/>
  <c r="E101" i="1"/>
  <c r="E114" i="1"/>
  <c r="E116" i="1"/>
  <c r="E104" i="1"/>
  <c r="D172" i="1"/>
  <c r="D173" i="1"/>
  <c r="H222" i="1"/>
  <c r="H226" i="1" s="1"/>
  <c r="G227" i="1"/>
  <c r="E58" i="1"/>
  <c r="E103" i="1"/>
  <c r="E115" i="1"/>
  <c r="E157" i="1" s="1"/>
  <c r="D176" i="1"/>
  <c r="E113" i="1"/>
  <c r="E100" i="1"/>
  <c r="E56" i="1"/>
  <c r="D179" i="1"/>
  <c r="G21" i="1" l="1"/>
  <c r="G95" i="1" s="1"/>
  <c r="F106" i="1"/>
  <c r="I222" i="1"/>
  <c r="I226" i="1" s="1"/>
  <c r="H227" i="1"/>
  <c r="E99" i="1"/>
  <c r="E362" i="1" s="1"/>
  <c r="F24" i="1"/>
  <c r="E177" i="1"/>
  <c r="E160" i="1"/>
  <c r="E155" i="1"/>
  <c r="F22" i="1"/>
  <c r="E174" i="1"/>
  <c r="E96" i="1"/>
  <c r="E361" i="1" s="1"/>
  <c r="F26" i="1"/>
  <c r="E180" i="1"/>
  <c r="E102" i="1"/>
  <c r="E363" i="1" s="1"/>
  <c r="D185" i="1"/>
  <c r="D183" i="1"/>
  <c r="E181" i="1"/>
  <c r="F27" i="1"/>
  <c r="F25" i="1"/>
  <c r="E178" i="1"/>
  <c r="E152" i="1"/>
  <c r="E110" i="1"/>
  <c r="E153" i="1"/>
  <c r="E175" i="1"/>
  <c r="F23" i="1"/>
  <c r="G106" i="1" l="1"/>
  <c r="H21" i="1"/>
  <c r="H95" i="1" s="1"/>
  <c r="F98" i="1"/>
  <c r="F112" i="1"/>
  <c r="E179" i="1"/>
  <c r="E173" i="1"/>
  <c r="E172" i="1"/>
  <c r="F53" i="1"/>
  <c r="F111" i="1"/>
  <c r="F97" i="1"/>
  <c r="F54" i="1"/>
  <c r="F114" i="1"/>
  <c r="F101" i="1"/>
  <c r="F113" i="1"/>
  <c r="F56" i="1"/>
  <c r="F100" i="1"/>
  <c r="F115" i="1"/>
  <c r="F157" i="1" s="1"/>
  <c r="F103" i="1"/>
  <c r="F58" i="1"/>
  <c r="E176" i="1"/>
  <c r="F104" i="1"/>
  <c r="F116" i="1"/>
  <c r="I227" i="1"/>
  <c r="J222" i="1"/>
  <c r="J226" i="1" s="1"/>
  <c r="H106" i="1" l="1"/>
  <c r="I21" i="1"/>
  <c r="I95" i="1" s="1"/>
  <c r="G26" i="1"/>
  <c r="F180" i="1"/>
  <c r="F102" i="1"/>
  <c r="F99" i="1"/>
  <c r="F177" i="1"/>
  <c r="G24" i="1"/>
  <c r="F155" i="1"/>
  <c r="F160" i="1"/>
  <c r="J227" i="1"/>
  <c r="K222" i="1"/>
  <c r="K226" i="1" s="1"/>
  <c r="E183" i="1"/>
  <c r="E185" i="1"/>
  <c r="F362" i="1"/>
  <c r="F178" i="1"/>
  <c r="G25" i="1"/>
  <c r="F174" i="1"/>
  <c r="F96" i="1"/>
  <c r="G22" i="1"/>
  <c r="F153" i="1"/>
  <c r="F110" i="1"/>
  <c r="F152" i="1"/>
  <c r="G27" i="1"/>
  <c r="F181" i="1"/>
  <c r="F363" i="1"/>
  <c r="G23" i="1"/>
  <c r="F175" i="1"/>
  <c r="F361" i="1"/>
  <c r="I106" i="1" l="1"/>
  <c r="J21" i="1"/>
  <c r="J95" i="1" s="1"/>
  <c r="G101" i="1"/>
  <c r="G114" i="1"/>
  <c r="F172" i="1"/>
  <c r="F173" i="1"/>
  <c r="F179" i="1"/>
  <c r="G98" i="1"/>
  <c r="G112" i="1"/>
  <c r="L222" i="1"/>
  <c r="L226" i="1" s="1"/>
  <c r="K227" i="1"/>
  <c r="G104" i="1"/>
  <c r="G116" i="1"/>
  <c r="G113" i="1"/>
  <c r="G100" i="1"/>
  <c r="G56" i="1"/>
  <c r="F176" i="1"/>
  <c r="G53" i="1"/>
  <c r="G97" i="1"/>
  <c r="G54" i="1"/>
  <c r="G111" i="1"/>
  <c r="G115" i="1"/>
  <c r="G157" i="1" s="1"/>
  <c r="G103" i="1"/>
  <c r="G58" i="1"/>
  <c r="K21" i="1" l="1"/>
  <c r="K95" i="1" s="1"/>
  <c r="J106" i="1"/>
  <c r="G177" i="1"/>
  <c r="G99" i="1"/>
  <c r="H24" i="1"/>
  <c r="H27" i="1"/>
  <c r="G181" i="1"/>
  <c r="G180" i="1"/>
  <c r="G179" i="1" s="1"/>
  <c r="H26" i="1"/>
  <c r="G102" i="1"/>
  <c r="G363" i="1" s="1"/>
  <c r="G175" i="1"/>
  <c r="H23" i="1"/>
  <c r="G361" i="1"/>
  <c r="G155" i="1"/>
  <c r="G160" i="1"/>
  <c r="L227" i="1"/>
  <c r="M222" i="1"/>
  <c r="M226" i="1" s="1"/>
  <c r="G110" i="1"/>
  <c r="G152" i="1"/>
  <c r="G153" i="1"/>
  <c r="G174" i="1"/>
  <c r="H22" i="1"/>
  <c r="G96" i="1"/>
  <c r="F183" i="1"/>
  <c r="F185" i="1"/>
  <c r="G178" i="1"/>
  <c r="H25" i="1"/>
  <c r="G362" i="1"/>
  <c r="L21" i="1" l="1"/>
  <c r="L95" i="1" s="1"/>
  <c r="K106" i="1"/>
  <c r="N222" i="1"/>
  <c r="N226" i="1" s="1"/>
  <c r="N227" i="1" s="1"/>
  <c r="M227" i="1"/>
  <c r="H54" i="1"/>
  <c r="H111" i="1"/>
  <c r="H97" i="1"/>
  <c r="H53" i="1"/>
  <c r="G172" i="1"/>
  <c r="G173" i="1"/>
  <c r="H114" i="1"/>
  <c r="H101" i="1"/>
  <c r="H98" i="1"/>
  <c r="H112" i="1"/>
  <c r="H58" i="1"/>
  <c r="H115" i="1"/>
  <c r="H157" i="1" s="1"/>
  <c r="H103" i="1"/>
  <c r="H104" i="1"/>
  <c r="H116" i="1"/>
  <c r="H113" i="1"/>
  <c r="H100" i="1"/>
  <c r="H56" i="1"/>
  <c r="G176" i="1"/>
  <c r="M21" i="1" l="1"/>
  <c r="M95" i="1" s="1"/>
  <c r="L106" i="1"/>
  <c r="H180" i="1"/>
  <c r="H102" i="1"/>
  <c r="I26" i="1"/>
  <c r="H181" i="1"/>
  <c r="I27" i="1"/>
  <c r="H363" i="1"/>
  <c r="I23" i="1"/>
  <c r="H361" i="1"/>
  <c r="H175" i="1"/>
  <c r="I25" i="1"/>
  <c r="H178" i="1"/>
  <c r="G185" i="1"/>
  <c r="G183" i="1"/>
  <c r="H99" i="1"/>
  <c r="H362" i="1" s="1"/>
  <c r="I24" i="1"/>
  <c r="H177" i="1"/>
  <c r="H96" i="1"/>
  <c r="I22" i="1"/>
  <c r="H174" i="1"/>
  <c r="H153" i="1"/>
  <c r="H152" i="1"/>
  <c r="H110" i="1"/>
  <c r="H155" i="1"/>
  <c r="H160" i="1"/>
  <c r="M106" i="1" l="1"/>
  <c r="N21" i="1"/>
  <c r="N95" i="1" s="1"/>
  <c r="N106" i="1" s="1"/>
  <c r="I100" i="1"/>
  <c r="I56" i="1"/>
  <c r="I113" i="1"/>
  <c r="I114" i="1"/>
  <c r="I101" i="1"/>
  <c r="I98" i="1"/>
  <c r="I112" i="1"/>
  <c r="I116" i="1"/>
  <c r="I104" i="1"/>
  <c r="H172" i="1"/>
  <c r="H173" i="1"/>
  <c r="I97" i="1"/>
  <c r="I53" i="1"/>
  <c r="I111" i="1"/>
  <c r="I54" i="1"/>
  <c r="I103" i="1"/>
  <c r="I58" i="1"/>
  <c r="I115" i="1"/>
  <c r="I157" i="1" s="1"/>
  <c r="H176" i="1"/>
  <c r="H179" i="1"/>
  <c r="I96" i="1" l="1"/>
  <c r="I174" i="1"/>
  <c r="J22" i="1"/>
  <c r="J26" i="1"/>
  <c r="I102" i="1"/>
  <c r="I180" i="1"/>
  <c r="H185" i="1"/>
  <c r="H183" i="1"/>
  <c r="I153" i="1"/>
  <c r="I152" i="1"/>
  <c r="I110" i="1"/>
  <c r="I363" i="1"/>
  <c r="J27" i="1"/>
  <c r="I181" i="1"/>
  <c r="I361" i="1"/>
  <c r="I175" i="1"/>
  <c r="J23" i="1"/>
  <c r="I178" i="1"/>
  <c r="J25" i="1"/>
  <c r="I160" i="1"/>
  <c r="I155" i="1"/>
  <c r="J24" i="1"/>
  <c r="I177" i="1"/>
  <c r="I176" i="1" s="1"/>
  <c r="I99" i="1"/>
  <c r="I362" i="1" s="1"/>
  <c r="J116" i="1" l="1"/>
  <c r="J104" i="1"/>
  <c r="J113" i="1"/>
  <c r="J56" i="1"/>
  <c r="J100" i="1"/>
  <c r="I179" i="1"/>
  <c r="J58" i="1"/>
  <c r="J115" i="1"/>
  <c r="J157" i="1" s="1"/>
  <c r="J103" i="1"/>
  <c r="J101" i="1"/>
  <c r="J114" i="1"/>
  <c r="J111" i="1"/>
  <c r="J54" i="1"/>
  <c r="J97" i="1"/>
  <c r="J53" i="1"/>
  <c r="I173" i="1"/>
  <c r="I172" i="1"/>
  <c r="J98" i="1"/>
  <c r="J112" i="1"/>
  <c r="J96" i="1" l="1"/>
  <c r="J174" i="1"/>
  <c r="K22" i="1"/>
  <c r="J153" i="1"/>
  <c r="J152" i="1"/>
  <c r="J110" i="1"/>
  <c r="K25" i="1"/>
  <c r="J178" i="1"/>
  <c r="J102" i="1"/>
  <c r="J363" i="1" s="1"/>
  <c r="J180" i="1"/>
  <c r="J179" i="1" s="1"/>
  <c r="K26" i="1"/>
  <c r="J177" i="1"/>
  <c r="J176" i="1" s="1"/>
  <c r="K24" i="1"/>
  <c r="J99" i="1"/>
  <c r="J362" i="1" s="1"/>
  <c r="J160" i="1"/>
  <c r="J155" i="1"/>
  <c r="J361" i="1"/>
  <c r="J175" i="1"/>
  <c r="K23" i="1"/>
  <c r="J181" i="1"/>
  <c r="K27" i="1"/>
  <c r="I183" i="1"/>
  <c r="I185" i="1"/>
  <c r="K100" i="1" l="1"/>
  <c r="K113" i="1"/>
  <c r="K56" i="1"/>
  <c r="K103" i="1"/>
  <c r="K115" i="1"/>
  <c r="K157" i="1" s="1"/>
  <c r="K58" i="1"/>
  <c r="K114" i="1"/>
  <c r="K101" i="1"/>
  <c r="K104" i="1"/>
  <c r="K116" i="1"/>
  <c r="K98" i="1"/>
  <c r="K112" i="1"/>
  <c r="K97" i="1"/>
  <c r="K53" i="1"/>
  <c r="K111" i="1"/>
  <c r="K54" i="1"/>
  <c r="J173" i="1"/>
  <c r="J172" i="1"/>
  <c r="K152" i="1" l="1"/>
  <c r="K153" i="1"/>
  <c r="K110" i="1"/>
  <c r="L27" i="1"/>
  <c r="K363" i="1"/>
  <c r="K181" i="1"/>
  <c r="L22" i="1"/>
  <c r="K174" i="1"/>
  <c r="K96" i="1"/>
  <c r="L23" i="1"/>
  <c r="K175" i="1"/>
  <c r="K361" i="1"/>
  <c r="K178" i="1"/>
  <c r="L25" i="1"/>
  <c r="K362" i="1"/>
  <c r="L26" i="1"/>
  <c r="K102" i="1"/>
  <c r="K180" i="1"/>
  <c r="J183" i="1"/>
  <c r="J185" i="1"/>
  <c r="K155" i="1"/>
  <c r="K160" i="1"/>
  <c r="L24" i="1"/>
  <c r="K99" i="1"/>
  <c r="K177" i="1"/>
  <c r="L98" i="1" l="1"/>
  <c r="L112" i="1"/>
  <c r="L115" i="1"/>
  <c r="L157" i="1" s="1"/>
  <c r="L58" i="1"/>
  <c r="L103" i="1"/>
  <c r="K176" i="1"/>
  <c r="K172" i="1"/>
  <c r="K173" i="1"/>
  <c r="L101" i="1"/>
  <c r="L114" i="1"/>
  <c r="L56" i="1"/>
  <c r="L100" i="1"/>
  <c r="L113" i="1"/>
  <c r="K179" i="1"/>
  <c r="L111" i="1"/>
  <c r="L97" i="1"/>
  <c r="L54" i="1"/>
  <c r="L53" i="1"/>
  <c r="L104" i="1"/>
  <c r="L116" i="1"/>
  <c r="L110" i="1" l="1"/>
  <c r="L153" i="1"/>
  <c r="L152" i="1"/>
  <c r="L99" i="1"/>
  <c r="M24" i="1"/>
  <c r="L177" i="1"/>
  <c r="L160" i="1"/>
  <c r="L155" i="1"/>
  <c r="L178" i="1"/>
  <c r="L362" i="1"/>
  <c r="M25" i="1"/>
  <c r="L363" i="1"/>
  <c r="L181" i="1"/>
  <c r="M27" i="1"/>
  <c r="L96" i="1"/>
  <c r="L361" i="1" s="1"/>
  <c r="M22" i="1"/>
  <c r="L174" i="1"/>
  <c r="K183" i="1"/>
  <c r="K185" i="1"/>
  <c r="L102" i="1"/>
  <c r="L180" i="1"/>
  <c r="M26" i="1"/>
  <c r="M23" i="1"/>
  <c r="L175" i="1"/>
  <c r="M104" i="1" l="1"/>
  <c r="M116" i="1"/>
  <c r="M114" i="1"/>
  <c r="M101" i="1"/>
  <c r="L179" i="1"/>
  <c r="M98" i="1"/>
  <c r="M112" i="1"/>
  <c r="M103" i="1"/>
  <c r="M58" i="1"/>
  <c r="M115" i="1"/>
  <c r="M157" i="1" s="1"/>
  <c r="M54" i="1"/>
  <c r="M53" i="1"/>
  <c r="M111" i="1"/>
  <c r="M97" i="1"/>
  <c r="L176" i="1"/>
  <c r="M56" i="1"/>
  <c r="M113" i="1"/>
  <c r="M100" i="1"/>
  <c r="L172" i="1"/>
  <c r="L173" i="1"/>
  <c r="M153" i="1" l="1"/>
  <c r="M152" i="1"/>
  <c r="M110" i="1"/>
  <c r="M174" i="1"/>
  <c r="M96" i="1"/>
  <c r="N22" i="1"/>
  <c r="N26" i="1"/>
  <c r="M180" i="1"/>
  <c r="M102" i="1"/>
  <c r="M363" i="1" s="1"/>
  <c r="N23" i="1"/>
  <c r="M175" i="1"/>
  <c r="M361" i="1"/>
  <c r="M362" i="1"/>
  <c r="M178" i="1"/>
  <c r="N25" i="1"/>
  <c r="L183" i="1"/>
  <c r="L185" i="1"/>
  <c r="N24" i="1"/>
  <c r="M99" i="1"/>
  <c r="M177" i="1"/>
  <c r="M155" i="1"/>
  <c r="M160" i="1"/>
  <c r="N27" i="1"/>
  <c r="M181" i="1"/>
  <c r="M179" i="1" l="1"/>
  <c r="N101" i="1"/>
  <c r="N114" i="1"/>
  <c r="N104" i="1"/>
  <c r="N116" i="1"/>
  <c r="N115" i="1"/>
  <c r="N157" i="1" s="1"/>
  <c r="N58" i="1"/>
  <c r="N103" i="1"/>
  <c r="N98" i="1"/>
  <c r="N112" i="1"/>
  <c r="N111" i="1"/>
  <c r="N53" i="1"/>
  <c r="N54" i="1"/>
  <c r="N97" i="1"/>
  <c r="M176" i="1"/>
  <c r="M173" i="1"/>
  <c r="M172" i="1"/>
  <c r="N113" i="1"/>
  <c r="N100" i="1"/>
  <c r="N56" i="1"/>
  <c r="M183" i="1" l="1"/>
  <c r="M185" i="1"/>
  <c r="N174" i="1"/>
  <c r="N96" i="1"/>
  <c r="N175" i="1"/>
  <c r="N361" i="1"/>
  <c r="N153" i="1"/>
  <c r="N152" i="1"/>
  <c r="N110" i="1"/>
  <c r="N180" i="1"/>
  <c r="N102" i="1"/>
  <c r="N181" i="1"/>
  <c r="N363" i="1"/>
  <c r="N99" i="1"/>
  <c r="N362" i="1" s="1"/>
  <c r="N177" i="1"/>
  <c r="N176" i="1" s="1"/>
  <c r="N155" i="1"/>
  <c r="N160" i="1"/>
  <c r="N178" i="1"/>
  <c r="N172" i="1" l="1"/>
  <c r="N173" i="1"/>
  <c r="N179" i="1"/>
  <c r="N183" i="1" l="1"/>
  <c r="N185"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<sst xmlns="http://schemas.openxmlformats.org/spreadsheetml/2006/main" count="214" uniqueCount="104">
  <si>
    <t>Signups end of month</t>
  </si>
  <si>
    <t>New signups</t>
  </si>
  <si>
    <t>Customers end of month</t>
    <phoneticPr fontId="2" type="noConversion"/>
  </si>
  <si>
    <t>New customers</t>
  </si>
  <si>
    <t xml:space="preserve">Organic </t>
  </si>
  <si>
    <t>Paid</t>
  </si>
  <si>
    <t>Visitor-to-Signup Conversion Rate</t>
  </si>
  <si>
    <t>VISITORS &amp; SIGNUPS</t>
  </si>
  <si>
    <t>Lost customers</t>
  </si>
  <si>
    <t>MRR beginning of the month</t>
  </si>
  <si>
    <t>New MRR</t>
  </si>
  <si>
    <t>New MRR from new customers</t>
  </si>
  <si>
    <t>Net new MRR</t>
  </si>
  <si>
    <t>MRR end of month</t>
  </si>
  <si>
    <t>Customers beginning of the month</t>
  </si>
  <si>
    <t>m/m growth</t>
  </si>
  <si>
    <t>CAC</t>
  </si>
  <si>
    <t>Time-to-recover CAC for paid signups (months)</t>
  </si>
  <si>
    <t>CASH</t>
  </si>
  <si>
    <t>Cash beginning of month</t>
  </si>
  <si>
    <t>Cash end of month</t>
  </si>
  <si>
    <t>Net cash burn</t>
  </si>
  <si>
    <t>Cash coming in</t>
  </si>
  <si>
    <t>Cash going out</t>
  </si>
  <si>
    <t>Runway at current burn (months)</t>
  </si>
  <si>
    <r>
      <t>Visitors</t>
    </r>
    <r>
      <rPr>
        <vertAlign val="superscript"/>
        <sz val="10"/>
        <rFont val="Arial"/>
        <family val="2"/>
      </rPr>
      <t xml:space="preserve"> 1)</t>
    </r>
  </si>
  <si>
    <r>
      <t>Signups beginning of the month</t>
    </r>
    <r>
      <rPr>
        <vertAlign val="superscript"/>
        <sz val="10"/>
        <rFont val="Arial"/>
        <family val="2"/>
      </rPr>
      <t xml:space="preserve"> 2)</t>
    </r>
  </si>
  <si>
    <r>
      <t xml:space="preserve">PAYING CUSTOMERS </t>
    </r>
    <r>
      <rPr>
        <vertAlign val="superscript"/>
        <sz val="10"/>
        <color indexed="9"/>
        <rFont val="Arial"/>
        <family val="2"/>
      </rPr>
      <t>3)</t>
    </r>
  </si>
  <si>
    <r>
      <t>Conversion rate</t>
    </r>
    <r>
      <rPr>
        <b/>
        <vertAlign val="superscript"/>
        <sz val="10"/>
        <rFont val="Arial"/>
        <family val="2"/>
      </rPr>
      <t xml:space="preserve"> 4)</t>
    </r>
  </si>
  <si>
    <t>ARPA (p.m.)</t>
  </si>
  <si>
    <t>ARPA new customers (p.m.)</t>
  </si>
  <si>
    <t>A simple KPI sheet for early-stage SaaS startups with a low-touch sales model.</t>
  </si>
  <si>
    <t>Pro - Yearly</t>
  </si>
  <si>
    <t>Enterprise - Monthly</t>
  </si>
  <si>
    <t>Enterprise - Yearly</t>
  </si>
  <si>
    <t>Basic - Yearly</t>
  </si>
  <si>
    <t>Pro - Monthly</t>
  </si>
  <si>
    <t>Basic - Monthly</t>
  </si>
  <si>
    <t>from Basic to Pro (Monthly)</t>
  </si>
  <si>
    <t>from Basic to Pro (Yearly)</t>
  </si>
  <si>
    <t>from Basic to Enterprise (Monthly)</t>
  </si>
  <si>
    <t>from Basic to Enterprise (Yearly)</t>
  </si>
  <si>
    <t>from Pro to Enterprise (Monthly)</t>
  </si>
  <si>
    <t>from Pro to Enterprise (Yearly)</t>
  </si>
  <si>
    <t>Plan Upgrades</t>
  </si>
  <si>
    <t>Plan Downgrades</t>
  </si>
  <si>
    <t>from Pro to Basic (Monthly)</t>
  </si>
  <si>
    <t>from Pro to Basic (Yearly)</t>
  </si>
  <si>
    <t>from Enterprise to Pro (Monthly)</t>
  </si>
  <si>
    <t>from Enterprise to Pro (Yearly)</t>
  </si>
  <si>
    <t>from Enterprise to Basic (Monthly)</t>
  </si>
  <si>
    <t>from Enterprise to Basic (Yearly)</t>
  </si>
  <si>
    <t>Contract Upgrades</t>
  </si>
  <si>
    <t>from Monthly to Yearly (Basic)</t>
  </si>
  <si>
    <t>from Monthly to Yearly (Pro)</t>
  </si>
  <si>
    <t>from Monthly to Yearly (Enterprise)</t>
  </si>
  <si>
    <t>Contract Downgrades</t>
  </si>
  <si>
    <t>from Yearly to Monthly (Basic)</t>
  </si>
  <si>
    <t>from Yearly to Monthly (Pro)</t>
  </si>
  <si>
    <t>from Yearly to Monthly (Enterprise)</t>
  </si>
  <si>
    <t>Net change</t>
  </si>
  <si>
    <t>can't be calculated before month 13</t>
  </si>
  <si>
    <t>Basic monthly</t>
  </si>
  <si>
    <t>Plan</t>
  </si>
  <si>
    <t>Price p.m.</t>
  </si>
  <si>
    <t>Basic yearly</t>
  </si>
  <si>
    <t>Pro monthly</t>
  </si>
  <si>
    <t>Pro yearly</t>
  </si>
  <si>
    <t>Enterprise monthly</t>
  </si>
  <si>
    <t>Enterprise yearly</t>
  </si>
  <si>
    <t>Lost MRR</t>
  </si>
  <si>
    <t xml:space="preserve"> </t>
  </si>
  <si>
    <t>Lost MRR from lost customers (churn)</t>
  </si>
  <si>
    <t>Lost MRR from retained customers (downgrades)</t>
  </si>
  <si>
    <t>New MRR from existing customers (upgrades)</t>
  </si>
  <si>
    <t>MRR changes due to annual plan discounts</t>
  </si>
  <si>
    <r>
      <t>Churn rate</t>
    </r>
    <r>
      <rPr>
        <b/>
        <vertAlign val="superscript"/>
        <sz val="10"/>
        <rFont val="Arial"/>
        <family val="2"/>
      </rPr>
      <t xml:space="preserve"> 5)</t>
    </r>
  </si>
  <si>
    <t>Basic</t>
  </si>
  <si>
    <t>Pro</t>
  </si>
  <si>
    <t>Enterprise</t>
  </si>
  <si>
    <r>
      <t>Net MRR churn rate</t>
    </r>
    <r>
      <rPr>
        <vertAlign val="superscript"/>
        <sz val="10"/>
        <rFont val="Arial"/>
        <family val="2"/>
      </rPr>
      <t xml:space="preserve"> 5)</t>
    </r>
    <r>
      <rPr>
        <sz val="10"/>
        <rFont val="Arial"/>
        <family val="2"/>
      </rPr>
      <t xml:space="preserve"> </t>
    </r>
    <r>
      <rPr>
        <vertAlign val="superscript"/>
        <sz val="10"/>
        <rFont val="Arial"/>
        <family val="2"/>
      </rPr>
      <t>6) 7)</t>
    </r>
  </si>
  <si>
    <r>
      <t>Marketing spendings per paid signup</t>
    </r>
    <r>
      <rPr>
        <vertAlign val="superscript"/>
        <sz val="10"/>
        <rFont val="Arial"/>
        <family val="2"/>
      </rPr>
      <t xml:space="preserve"> 8)</t>
    </r>
  </si>
  <si>
    <r>
      <t>Sales spendings</t>
    </r>
    <r>
      <rPr>
        <vertAlign val="superscript"/>
        <sz val="10"/>
        <rFont val="Arial"/>
        <family val="2"/>
      </rPr>
      <t xml:space="preserve"> 9)</t>
    </r>
  </si>
  <si>
    <r>
      <t>MRR churn rate</t>
    </r>
    <r>
      <rPr>
        <vertAlign val="superscript"/>
        <sz val="10"/>
        <rFont val="Arial"/>
        <family val="2"/>
      </rPr>
      <t xml:space="preserve"> 5) 6)</t>
    </r>
  </si>
  <si>
    <t>Sales spendings per new paying customer</t>
  </si>
  <si>
    <t xml:space="preserve">Marketing spendings per signup (blended) </t>
  </si>
  <si>
    <r>
      <t xml:space="preserve">Marketing spendings </t>
    </r>
    <r>
      <rPr>
        <vertAlign val="superscript"/>
        <sz val="10"/>
        <rFont val="Arial"/>
        <family val="2"/>
      </rPr>
      <t>9)</t>
    </r>
  </si>
  <si>
    <r>
      <t>MRR</t>
    </r>
    <r>
      <rPr>
        <vertAlign val="superscript"/>
        <sz val="10"/>
        <color indexed="9"/>
        <rFont val="Arial"/>
        <family val="2"/>
      </rPr>
      <t xml:space="preserve"> 12)</t>
    </r>
  </si>
  <si>
    <r>
      <t xml:space="preserve">Marketing spendings per paid customer </t>
    </r>
    <r>
      <rPr>
        <vertAlign val="superscript"/>
        <sz val="10"/>
        <rFont val="Arial"/>
        <family val="2"/>
      </rPr>
      <t>10)</t>
    </r>
  </si>
  <si>
    <r>
      <t>Total CAC (for paid signups)</t>
    </r>
    <r>
      <rPr>
        <vertAlign val="superscript"/>
        <sz val="10"/>
        <rFont val="Arial"/>
        <family val="2"/>
      </rPr>
      <t xml:space="preserve"> 10)</t>
    </r>
  </si>
  <si>
    <t>Pricing assumptions</t>
  </si>
  <si>
    <t>Conversion Pro</t>
  </si>
  <si>
    <t>Conversion Enterprise</t>
  </si>
  <si>
    <t>Conversion Basic</t>
  </si>
  <si>
    <t>For diagram creation only:</t>
  </si>
  <si>
    <t>% annual Basic</t>
  </si>
  <si>
    <t>% annual Pro</t>
  </si>
  <si>
    <t>% annual Enterprise</t>
  </si>
  <si>
    <t>CoGS assumption</t>
  </si>
  <si>
    <r>
      <t xml:space="preserve">Gross Profit per new customer p.m. </t>
    </r>
    <r>
      <rPr>
        <vertAlign val="superscript"/>
        <sz val="10"/>
        <rFont val="Arial"/>
        <family val="2"/>
      </rPr>
      <t>13)</t>
    </r>
  </si>
  <si>
    <t>SaaS KPI Metrics Dashboard</t>
  </si>
  <si>
    <t>Like this resource? Check out our other SaaS tools</t>
  </si>
  <si>
    <r>
      <rPr>
        <b/>
        <sz val="9"/>
        <rFont val="Arial"/>
        <family val="2"/>
      </rPr>
      <t xml:space="preserve">Note: </t>
    </r>
    <r>
      <rPr>
        <sz val="9"/>
        <rFont val="Arial"/>
        <family val="2"/>
      </rPr>
      <t xml:space="preserve">Cells with light blue background are data-entry cells and contain arbitrary sample numbers which you can change. Everything else is calculated.
</t>
    </r>
    <r>
      <rPr>
        <b/>
        <sz val="9"/>
        <rFont val="Arial"/>
        <family val="2"/>
      </rPr>
      <t>Footnotes</t>
    </r>
    <r>
      <rPr>
        <sz val="9"/>
        <rFont val="Arial"/>
        <family val="2"/>
      </rPr>
      <t xml:space="preserve">
1) Make sure that only visitors to your marketing website are included here. Exclude visits from existing users who use the application.
2) Signups = Free trials. This assumes that users do not decide for a plan (Basic/Pro/Enterprise) at the time of signup. Therefore signups are not broken down by plan.
3) The template assumes that there are three plans with different prices (Basic/Pro/Enterprise) and two different contract lengths (monthly and yearly).
4) New customers divided by the signups of the previous month, assuming a 30-day trial. Since the actual time-to-conversion may vary (e.g. due to trial extensions), this is a simplification.
5) Since the churn rate for annual subscriptions cannot be calculated until month 13, this shows the churn rate for monthly subscriptions only.
6) It's important to distinguish MRR churn from customer churn – MRR churn is more important since it takes into if you're losing smaller or bigger accounts.
7) "Net MRR churn" as used herein means Upgrade MRR minus Downgrade MRR minus Churn MRR, which is a good simple proxy to estimate CLTV. Note that this value can become negative if MRR gained from upgrades is bigger than MRR lost due to churn and downgrades.
8) Marketing spendings per paid signups are more important than the blended view since it is a better indication of lead generation costs at scale.
9) It is assumed that you can roughly break down your sales spendings by plan but that you can't do it for your marketing spendings (see (2) above).
10) For simplification purposes this assumes that organic and paid signups convert equally well to paying customers. This may not be true, make sure you track conversion rates per marketing channel.
11) This is an estimation based on the net MRR churn rate. Since churn doesn't occur linearly over the customers' lifetime you need to do a cohort analysis in order to get a better approximation.
12) In order to populate this template with sample data more easily, information on MRR is calculated using the customer numbers and the pricing table below. When you implement a real-life dashboard based on the template the MRR data should be based on actual revenues according to your billing system.
13) Gross Profit, which is relevant for the time-to-recover-CACs calculation, is calculated based on a flat CoGS percentage which you can enter below. When you implement the dashboard in real-life you should insert your actual CoGS instead.
Explanation of acronyms
MRR = monthly recurring revenue
ARPA = average revenue per account
CAC = customer acquisition costs
CLTV = customer lifetime value
CoGS = costs of goods sold (in SaaS this typically includes servers, bandwidth and customer service)
Disclaimer: Please be aware that his model may be inaccurate, incorrect or misleading, use it at your own risk.
Feel free to distribute. If you distribute a modified version, please make it clear that you've made changes.
</t>
    </r>
  </si>
  <si>
    <r>
      <rPr>
        <b/>
        <sz val="10"/>
        <color theme="3"/>
        <rFont val="Arial"/>
        <family val="2"/>
      </rPr>
      <t xml:space="preserve">Use Case: </t>
    </r>
    <r>
      <rPr>
        <sz val="10"/>
        <color theme="3"/>
        <rFont val="Arial"/>
        <family val="2"/>
      </rPr>
      <t xml:space="preserve">This is a simple plan for an early-stage SaaS startup with a low-touch sales model – a company which markets a SaaS solution via its website, offers a 30 day free trial, gets most of its trial users organically and through online marketing and converts them into paying customer with very little human interaction. Therefore the key drivers in this imaginary startup are organic growth rate, marketing budget and customer acquisition costs, conversion rate, ARPU and churn rate. If you have a SaaS startup with a higher-touch sales model where revenue growth is largely driven by sales headcount, the plan needs to be modified accordingly and we have created a more complex model which you can download here </t>
    </r>
    <r>
      <rPr>
        <sz val="10"/>
        <color rgb="FFFF0000"/>
        <rFont val="Arial"/>
        <family val="2"/>
      </rPr>
      <t>(URL)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</si>
</sst>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mmm\-yy;@"/>
    <numFmt numFmtId="165" formatCode="[$$-409]#,##0.00"/>
    <numFmt numFmtId="166" formatCode="_-[$$-409]* #,##0_ ;_-[$$-409]* \-#,##0\ ;_-[$$-409]* &quot;-&quot;_ ;_-@_ "/>
    <numFmt numFmtId="167" formatCode="0_ ;\-0\ "/>
    <numFmt numFmtId="168" formatCode="0.0"/>
    <numFmt numFmtId="169" formatCode="0.00000000%"/>
  </numFmts>
  <fonts count="28" x14ac:knownFonts="1">
    <font>
      <sz val="10"/>
      <name val="Arial"/>
    </font>
    <font>
      <b/>
      <sz val="10"/>
      <name val="Arial"/>
      <family val="2"/>
    </font>
    <font>
      <sz val="8"/>
      <name val="Arial"/>
      <family val="2"/>
    </font>
    <font>
      <sz val="10"/>
      <name val="Arial"/>
      <family val="2"/>
    </font>
    <font>
      <i/>
      <sz val="10"/>
      <name val="Arial"/>
      <family val="2"/>
    </font>
    <font>
      <b/>
      <i/>
      <sz val="10"/>
      <name val="Arial"/>
      <family val="2"/>
    </font>
    <font>
      <sz val="11"/>
      <color rgb="FF3F3F76"/>
      <name val="Calibri"/>
      <family val="2"/>
      <scheme val="minor"/>
    </font>
    <font>
      <sz val="10"/>
      <color indexed="12"/>
      <name val="Arial"/>
      <family val="2"/>
    </font>
    <font>
      <u/>
      <sz val="10"/>
      <color indexed="12"/>
      <name val="Arial"/>
      <family val="2"/>
    </font>
    <font>
      <u/>
      <sz val="10"/>
      <color indexed="20"/>
      <name val="Arial"/>
      <family val="2"/>
    </font>
    <font>
      <b/>
      <sz val="10"/>
      <color indexed="12"/>
      <name val="Arial"/>
      <family val="2"/>
    </font>
    <font>
      <b/>
      <sz val="10"/>
      <color indexed="9"/>
      <name val="Arial"/>
      <family val="2"/>
    </font>
    <font>
      <sz val="10"/>
      <color indexed="9"/>
      <name val="Arial"/>
      <family val="2"/>
    </font>
    <font>
      <vertAlign val="superscript"/>
      <sz val="10"/>
      <name val="Arial"/>
      <family val="2"/>
    </font>
    <font>
      <b/>
      <vertAlign val="superscript"/>
      <sz val="10"/>
      <name val="Arial"/>
      <family val="2"/>
    </font>
    <font>
      <vertAlign val="superscript"/>
      <sz val="10"/>
      <color indexed="9"/>
      <name val="Arial"/>
      <family val="2"/>
    </font>
    <font>
      <u/>
      <sz val="10"/>
      <color theme="10"/>
      <name val="Arial"/>
      <family val="2"/>
    </font>
    <font>
      <u/>
      <sz val="10"/>
      <color theme="11"/>
      <name val="Arial"/>
      <family val="2"/>
    </font>
    <font>
      <i/>
      <sz val="10"/>
      <color theme="0" tint="-0.499984740745262"/>
      <name val="Arial"/>
      <family val="2"/>
    </font>
    <font>
      <sz val="10"/>
      <color rgb="FFFF0000"/>
      <name val="Arial"/>
      <family val="2"/>
    </font>
    <font>
      <sz val="9"/>
      <name val="Arial"/>
      <family val="2"/>
    </font>
    <font>
      <u/>
      <sz val="9"/>
      <color theme="10"/>
      <name val="Arial"/>
      <family val="2"/>
    </font>
    <font>
      <sz val="10"/>
      <color theme="0" tint="-0.249977111117893"/>
      <name val="Arial"/>
      <family val="2"/>
    </font>
    <font>
      <b/>
      <sz val="9"/>
      <name val="Arial"/>
      <family val="2"/>
    </font>
    <font>
      <b/>
      <sz val="12"/>
      <color rgb="FF002060"/>
      <name val="Arial"/>
      <family val="2"/>
    </font>
    <font>
      <sz val="10"/>
      <color rgb="FF002060"/>
      <name val="Arial"/>
      <family val="2"/>
    </font>
    <font>
      <sz val="10"/>
      <color theme="3"/>
      <name val="Arial"/>
      <family val="2"/>
    </font>
    <font>
      <b/>
      <sz val="10"/>
      <color theme="3"/>
      <name val="Arial"/>
      <family val="2"/>
    </font>
  </fonts>
  <fills count="9">
    <fill>
      <patternFill patternType="none"/>
    </fill>
    <fill>
      <patternFill patternType="gray125"/>
    </fill>
    <fill>
      <patternFill patternType="solid">
        <fgColor rgb="FFFFCC99"/>
      </patternFill>
    </fill>
    <fill>
      <patternFill patternType="solid">
        <fgColor theme="0"/>
        <bgColor indexed="64"/>
      </patternFill>
    </fill>
    <fill>
      <patternFill patternType="solid">
        <fgColor theme="1"/>
        <bgColor indexed="64"/>
      </patternFill>
    </fill>
    <fill>
      <patternFill patternType="solid">
        <fgColor theme="4" tint="0.79998168889431442"/>
        <bgColor indexed="64"/>
      </patternFill>
    </fill>
    <fill>
      <patternFill patternType="solid">
        <fgColor rgb="FFFFFFFF"/>
        <bgColor rgb="FF000000"/>
      </patternFill>
    </fill>
    <fill>
      <patternFill patternType="solid">
        <fgColor theme="4" tint="0.79998168889431442"/>
        <bgColor rgb="FF000000"/>
      </patternFill>
    </fill>
    <fill>
      <patternFill patternType="solid">
        <fgColor theme="0"/>
        <bgColor rgb="FF000000"/>
      </patternFill>
    </fill>
  </fills>
  <borders count="37">
    <border>
      <left/>
      <right/>
      <top/>
      <bottom/>
      <diagonal/>
    </border>
    <border>
      <left style="thin">
        <color auto="1"/>
      </left>
      <right style="thin">
        <color auto="1"/>
      </right>
      <top/>
      <bottom/>
      <diagonal/>
    </border>
    <border>
      <left/>
      <right style="thin">
        <color auto="1"/>
      </right>
      <top/>
      <bottom/>
      <diagonal/>
    </border>
    <border>
      <left style="medium">
        <color auto="1"/>
      </left>
      <right style="medium">
        <color auto="1"/>
      </right>
      <top/>
      <bottom/>
      <diagonal/>
    </border>
    <border>
      <left style="thin">
        <color rgb="FF7F7F7F"/>
      </left>
      <right style="thin">
        <color rgb="FF7F7F7F"/>
      </right>
      <top style="thin">
        <color rgb="FF7F7F7F"/>
      </top>
      <bottom style="thin">
        <color rgb="FF7F7F7F"/>
      </bottom>
      <diagonal/>
    </border>
    <border>
      <left style="thin">
        <color auto="1"/>
      </left>
      <right/>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auto="1"/>
      </right>
      <top style="medium">
        <color auto="1"/>
      </top>
      <bottom/>
      <diagonal/>
    </border>
    <border>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theme="0"/>
      </top>
      <bottom style="thin">
        <color theme="0"/>
      </bottom>
      <diagonal/>
    </border>
    <border>
      <left/>
      <right style="thin">
        <color auto="1"/>
      </right>
      <top style="medium">
        <color theme="0"/>
      </top>
      <bottom style="thin">
        <color theme="0"/>
      </bottom>
      <diagonal/>
    </border>
    <border>
      <left/>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top/>
      <bottom style="thin">
        <color theme="0"/>
      </bottom>
      <diagonal/>
    </border>
    <border>
      <left style="medium">
        <color auto="1"/>
      </left>
      <right style="thin">
        <color auto="1"/>
      </right>
      <top/>
      <bottom/>
      <diagonal/>
    </border>
    <border>
      <left style="medium">
        <color auto="1"/>
      </left>
      <right/>
      <top/>
      <bottom/>
      <diagonal/>
    </border>
    <border>
      <left style="thin">
        <color auto="1"/>
      </left>
      <right/>
      <top style="medium">
        <color auto="1"/>
      </top>
      <bottom/>
      <diagonal/>
    </border>
    <border>
      <left style="thin">
        <color auto="1"/>
      </left>
      <right/>
      <top/>
      <bottom style="medium">
        <color auto="1"/>
      </bottom>
      <diagonal/>
    </border>
    <border>
      <left/>
      <right/>
      <top style="medium">
        <color theme="0"/>
      </top>
      <bottom style="thin">
        <color theme="0"/>
      </bottom>
      <diagonal/>
    </border>
    <border>
      <left/>
      <right/>
      <top style="thin">
        <color theme="0"/>
      </top>
      <bottom/>
      <diagonal/>
    </border>
    <border>
      <left/>
      <right/>
      <top/>
      <bottom style="thin">
        <color theme="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theme="0"/>
      </left>
      <right/>
      <top/>
      <bottom/>
      <diagonal/>
    </border>
    <border>
      <left/>
      <right style="thin">
        <color theme="0"/>
      </right>
      <top/>
      <bottom/>
      <diagonal/>
    </border>
  </borders>
  <cellStyleXfs count="207">
    <xf numFmtId="0" fontId="0" fillId="0" borderId="0"/>
    <xf numFmtId="0" fontId="6" fillId="2" borderId="4" applyNumberFormat="0" applyAlignment="0" applyProtection="0"/>
    <xf numFmtId="0" fontId="8" fillId="0" borderId="0" applyNumberFormat="0" applyFill="0" applyBorder="0" applyAlignment="0" applyProtection="0"/>
    <xf numFmtId="0" fontId="9" fillId="0" borderId="0" applyNumberFormat="0" applyFill="0" applyBorder="0" applyAlignment="0" applyProtection="0"/>
    <xf numFmtId="9" fontId="3"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cellStyleXfs>
  <cellXfs count="268">
    <xf numFmtId="0" fontId="0" fillId="0" borderId="0" xfId="0"/>
    <xf numFmtId="3" fontId="0" fillId="4" borderId="1" xfId="0" applyNumberFormat="1" applyFill="1" applyBorder="1"/>
    <xf numFmtId="3" fontId="0" fillId="4" borderId="2" xfId="0" applyNumberFormat="1" applyFill="1" applyBorder="1"/>
    <xf numFmtId="3" fontId="3" fillId="3" borderId="2" xfId="4" applyNumberFormat="1" applyFont="1" applyFill="1" applyBorder="1"/>
    <xf numFmtId="3" fontId="1" fillId="5" borderId="1" xfId="0" applyNumberFormat="1" applyFont="1" applyFill="1" applyBorder="1"/>
    <xf numFmtId="3" fontId="1" fillId="5" borderId="2" xfId="0" applyNumberFormat="1" applyFont="1" applyFill="1" applyBorder="1"/>
    <xf numFmtId="3" fontId="0" fillId="5" borderId="1" xfId="0" applyNumberFormat="1" applyFill="1" applyBorder="1"/>
    <xf numFmtId="3" fontId="0" fillId="3" borderId="2" xfId="0" applyNumberFormat="1" applyFill="1" applyBorder="1"/>
    <xf numFmtId="3" fontId="0" fillId="3" borderId="1" xfId="0" applyNumberFormat="1" applyFill="1" applyBorder="1"/>
    <xf numFmtId="3" fontId="0" fillId="5" borderId="2" xfId="0" applyNumberFormat="1" applyFill="1" applyBorder="1"/>
    <xf numFmtId="0" fontId="0" fillId="3" borderId="3" xfId="0" applyFill="1" applyBorder="1" applyAlignment="1">
      <alignment horizontal="left"/>
    </xf>
    <xf numFmtId="0" fontId="1" fillId="0" borderId="0" xfId="0" applyFont="1"/>
    <xf numFmtId="0" fontId="3" fillId="0" borderId="0" xfId="0" applyFont="1"/>
    <xf numFmtId="10" fontId="3" fillId="0" borderId="0" xfId="0" applyNumberFormat="1" applyFont="1"/>
    <xf numFmtId="165" fontId="3" fillId="0" borderId="0" xfId="0" applyNumberFormat="1" applyFont="1"/>
    <xf numFmtId="0" fontId="3" fillId="0" borderId="0" xfId="0" applyFont="1" applyAlignment="1">
      <alignment vertical="justify"/>
    </xf>
    <xf numFmtId="0" fontId="3" fillId="4" borderId="2" xfId="0" applyFont="1" applyFill="1" applyBorder="1"/>
    <xf numFmtId="0" fontId="3" fillId="4" borderId="1" xfId="0" applyFont="1" applyFill="1" applyBorder="1"/>
    <xf numFmtId="0" fontId="1" fillId="3" borderId="0" xfId="0" applyFont="1" applyFill="1" applyAlignment="1">
      <alignment horizontal="center"/>
    </xf>
    <xf numFmtId="0" fontId="3" fillId="3" borderId="0" xfId="0" applyFont="1" applyFill="1"/>
    <xf numFmtId="0" fontId="3" fillId="3" borderId="1" xfId="0" applyFont="1" applyFill="1" applyBorder="1"/>
    <xf numFmtId="166" fontId="3" fillId="3" borderId="2" xfId="0" applyNumberFormat="1" applyFont="1" applyFill="1" applyBorder="1"/>
    <xf numFmtId="3" fontId="1" fillId="3" borderId="1" xfId="0" applyNumberFormat="1" applyFont="1" applyFill="1" applyBorder="1"/>
    <xf numFmtId="166" fontId="3" fillId="3" borderId="1" xfId="0" applyNumberFormat="1" applyFont="1" applyFill="1" applyBorder="1"/>
    <xf numFmtId="0" fontId="1" fillId="3" borderId="0" xfId="0" applyFont="1" applyFill="1"/>
    <xf numFmtId="0" fontId="3" fillId="3" borderId="0" xfId="0" applyFont="1" applyFill="1" applyAlignment="1">
      <alignment horizontal="left"/>
    </xf>
    <xf numFmtId="0" fontId="3" fillId="3" borderId="0" xfId="0" applyFont="1" applyFill="1" applyAlignment="1">
      <alignment horizontal="left" indent="1"/>
    </xf>
    <xf numFmtId="10" fontId="7" fillId="3" borderId="0" xfId="0" applyNumberFormat="1" applyFont="1" applyFill="1" applyAlignment="1">
      <alignment horizontal="left"/>
    </xf>
    <xf numFmtId="0" fontId="0" fillId="3" borderId="0" xfId="0" applyFill="1" applyAlignment="1">
      <alignment horizontal="left" indent="1"/>
    </xf>
    <xf numFmtId="0" fontId="1" fillId="3" borderId="0" xfId="0" applyFont="1" applyFill="1" applyAlignment="1">
      <alignment horizontal="left"/>
    </xf>
    <xf numFmtId="3" fontId="3" fillId="3" borderId="0" xfId="0" applyNumberFormat="1" applyFont="1" applyFill="1"/>
    <xf numFmtId="165" fontId="3" fillId="3" borderId="0" xfId="0" applyNumberFormat="1" applyFont="1" applyFill="1"/>
    <xf numFmtId="166" fontId="1" fillId="3" borderId="2" xfId="0" applyNumberFormat="1" applyFont="1" applyFill="1" applyBorder="1"/>
    <xf numFmtId="0" fontId="0" fillId="3" borderId="0" xfId="0" applyFill="1"/>
    <xf numFmtId="0" fontId="11" fillId="3" borderId="0" xfId="0" applyFont="1" applyFill="1" applyAlignment="1">
      <alignment vertical="justify"/>
    </xf>
    <xf numFmtId="0" fontId="5" fillId="3" borderId="0" xfId="0" applyFont="1" applyFill="1"/>
    <xf numFmtId="0" fontId="4" fillId="3" borderId="0" xfId="0" applyFont="1" applyFill="1"/>
    <xf numFmtId="0" fontId="0" fillId="4" borderId="6" xfId="0" applyFill="1" applyBorder="1" applyAlignment="1">
      <alignment vertical="justify"/>
    </xf>
    <xf numFmtId="0" fontId="0" fillId="4" borderId="8" xfId="0" applyFill="1" applyBorder="1" applyAlignment="1">
      <alignment vertical="justify"/>
    </xf>
    <xf numFmtId="0" fontId="3" fillId="3" borderId="2" xfId="0" applyFont="1" applyFill="1" applyBorder="1"/>
    <xf numFmtId="166" fontId="0" fillId="3" borderId="2" xfId="0" applyNumberFormat="1" applyFill="1" applyBorder="1"/>
    <xf numFmtId="0" fontId="3" fillId="3" borderId="3" xfId="0" applyFont="1" applyFill="1" applyBorder="1"/>
    <xf numFmtId="0" fontId="0" fillId="3" borderId="3" xfId="0" applyFill="1" applyBorder="1" applyAlignment="1">
      <alignment horizontal="left" indent="1"/>
    </xf>
    <xf numFmtId="0" fontId="1" fillId="3" borderId="3" xfId="0" applyFont="1" applyFill="1" applyBorder="1" applyAlignment="1">
      <alignment horizontal="left"/>
    </xf>
    <xf numFmtId="10" fontId="0" fillId="3" borderId="3" xfId="0" applyNumberFormat="1" applyFill="1" applyBorder="1" applyAlignment="1">
      <alignment horizontal="left"/>
    </xf>
    <xf numFmtId="0" fontId="11" fillId="4" borderId="3" xfId="0" applyFont="1" applyFill="1" applyBorder="1" applyAlignment="1">
      <alignment vertical="justify"/>
    </xf>
    <xf numFmtId="0" fontId="0" fillId="3" borderId="3" xfId="0" applyFill="1" applyBorder="1"/>
    <xf numFmtId="164" fontId="1" fillId="3" borderId="10" xfId="0" applyNumberFormat="1" applyFont="1" applyFill="1" applyBorder="1" applyAlignment="1">
      <alignment horizontal="center"/>
    </xf>
    <xf numFmtId="164" fontId="1" fillId="3" borderId="6" xfId="0" applyNumberFormat="1" applyFont="1" applyFill="1" applyBorder="1" applyAlignment="1">
      <alignment horizontal="center"/>
    </xf>
    <xf numFmtId="0" fontId="3" fillId="3" borderId="9" xfId="0" applyFont="1" applyFill="1" applyBorder="1"/>
    <xf numFmtId="0" fontId="3" fillId="3" borderId="11" xfId="0" applyFont="1" applyFill="1" applyBorder="1"/>
    <xf numFmtId="0" fontId="3" fillId="3" borderId="7" xfId="0" applyFont="1" applyFill="1" applyBorder="1"/>
    <xf numFmtId="10" fontId="0" fillId="3" borderId="3" xfId="0" applyNumberFormat="1" applyFill="1" applyBorder="1" applyAlignment="1">
      <alignment horizontal="left" indent="1"/>
    </xf>
    <xf numFmtId="169" fontId="0" fillId="3" borderId="3" xfId="0" applyNumberFormat="1" applyFill="1" applyBorder="1" applyAlignment="1">
      <alignment horizontal="left"/>
    </xf>
    <xf numFmtId="0" fontId="0" fillId="3" borderId="2" xfId="0" applyFill="1" applyBorder="1"/>
    <xf numFmtId="10" fontId="10" fillId="3" borderId="0" xfId="0" applyNumberFormat="1" applyFont="1" applyFill="1" applyAlignment="1">
      <alignment horizontal="left"/>
    </xf>
    <xf numFmtId="10" fontId="1" fillId="3" borderId="3" xfId="0" applyNumberFormat="1" applyFont="1" applyFill="1" applyBorder="1" applyAlignment="1">
      <alignment horizontal="left"/>
    </xf>
    <xf numFmtId="10" fontId="1" fillId="0" borderId="0" xfId="0" applyNumberFormat="1" applyFont="1"/>
    <xf numFmtId="169" fontId="1" fillId="3" borderId="3" xfId="0" applyNumberFormat="1" applyFont="1" applyFill="1" applyBorder="1" applyAlignment="1">
      <alignment horizontal="left"/>
    </xf>
    <xf numFmtId="10" fontId="1" fillId="3" borderId="2" xfId="4" applyNumberFormat="1" applyFont="1" applyFill="1" applyBorder="1"/>
    <xf numFmtId="0" fontId="0" fillId="3" borderId="1" xfId="0" applyFill="1" applyBorder="1"/>
    <xf numFmtId="0" fontId="12" fillId="4" borderId="3" xfId="0" applyFont="1" applyFill="1" applyBorder="1" applyAlignment="1">
      <alignment vertical="justify"/>
    </xf>
    <xf numFmtId="0" fontId="0" fillId="4" borderId="2" xfId="0" applyFill="1" applyBorder="1"/>
    <xf numFmtId="0" fontId="0" fillId="4" borderId="1" xfId="0" applyFill="1" applyBorder="1"/>
    <xf numFmtId="10" fontId="1" fillId="3" borderId="2" xfId="1" applyNumberFormat="1" applyFont="1" applyFill="1" applyBorder="1"/>
    <xf numFmtId="10" fontId="1" fillId="3" borderId="1" xfId="1" applyNumberFormat="1" applyFont="1" applyFill="1" applyBorder="1"/>
    <xf numFmtId="165" fontId="0" fillId="3" borderId="3" xfId="0" applyNumberFormat="1" applyFill="1" applyBorder="1"/>
    <xf numFmtId="10" fontId="1" fillId="3" borderId="0" xfId="0" applyNumberFormat="1" applyFont="1" applyFill="1" applyAlignment="1">
      <alignment horizontal="left" indent="1"/>
    </xf>
    <xf numFmtId="0" fontId="5" fillId="0" borderId="0" xfId="0" applyFont="1"/>
    <xf numFmtId="3" fontId="0" fillId="3" borderId="3" xfId="0" applyNumberFormat="1" applyFill="1" applyBorder="1"/>
    <xf numFmtId="165" fontId="1" fillId="3" borderId="0" xfId="0" applyNumberFormat="1" applyFont="1" applyFill="1"/>
    <xf numFmtId="165" fontId="1" fillId="3" borderId="3" xfId="0" applyNumberFormat="1" applyFont="1" applyFill="1" applyBorder="1"/>
    <xf numFmtId="165" fontId="1" fillId="0" borderId="0" xfId="0" applyNumberFormat="1" applyFont="1"/>
    <xf numFmtId="165" fontId="4" fillId="3" borderId="0" xfId="0" applyNumberFormat="1" applyFont="1" applyFill="1"/>
    <xf numFmtId="165" fontId="4" fillId="3" borderId="3" xfId="0" applyNumberFormat="1" applyFont="1" applyFill="1" applyBorder="1"/>
    <xf numFmtId="166" fontId="4" fillId="3" borderId="2" xfId="0" applyNumberFormat="1" applyFont="1" applyFill="1" applyBorder="1"/>
    <xf numFmtId="10" fontId="4" fillId="3" borderId="1" xfId="4" applyNumberFormat="1" applyFont="1" applyFill="1" applyBorder="1"/>
    <xf numFmtId="165" fontId="4" fillId="0" borderId="0" xfId="0" applyNumberFormat="1" applyFont="1"/>
    <xf numFmtId="0" fontId="12" fillId="4" borderId="12" xfId="0" applyFont="1" applyFill="1" applyBorder="1" applyAlignment="1">
      <alignment vertical="justify"/>
    </xf>
    <xf numFmtId="0" fontId="4" fillId="3" borderId="3" xfId="0" applyFont="1" applyFill="1" applyBorder="1"/>
    <xf numFmtId="0" fontId="4" fillId="0" borderId="2" xfId="0" applyFont="1" applyBorder="1"/>
    <xf numFmtId="10" fontId="4" fillId="3" borderId="3" xfId="0" applyNumberFormat="1" applyFont="1" applyFill="1" applyBorder="1" applyAlignment="1">
      <alignment horizontal="left"/>
    </xf>
    <xf numFmtId="165" fontId="0" fillId="3" borderId="0" xfId="0" applyNumberFormat="1" applyFill="1"/>
    <xf numFmtId="165" fontId="0" fillId="0" borderId="0" xfId="0" applyNumberFormat="1"/>
    <xf numFmtId="166" fontId="0" fillId="5" borderId="2" xfId="0" applyNumberFormat="1" applyFill="1" applyBorder="1"/>
    <xf numFmtId="0" fontId="0" fillId="3" borderId="0" xfId="0" applyFill="1" applyAlignment="1">
      <alignment horizontal="left"/>
    </xf>
    <xf numFmtId="166" fontId="0" fillId="3" borderId="0" xfId="0" applyNumberFormat="1" applyFill="1"/>
    <xf numFmtId="166" fontId="0" fillId="0" borderId="2" xfId="0" applyNumberFormat="1" applyBorder="1"/>
    <xf numFmtId="168" fontId="0" fillId="3" borderId="2" xfId="0" applyNumberFormat="1" applyFill="1" applyBorder="1"/>
    <xf numFmtId="0" fontId="0" fillId="3" borderId="13" xfId="0" applyFill="1" applyBorder="1" applyAlignment="1">
      <alignment horizontal="left"/>
    </xf>
    <xf numFmtId="168" fontId="0" fillId="3" borderId="11" xfId="0" applyNumberFormat="1" applyFill="1" applyBorder="1"/>
    <xf numFmtId="168" fontId="0" fillId="3" borderId="7" xfId="0" applyNumberFormat="1" applyFill="1" applyBorder="1"/>
    <xf numFmtId="167" fontId="4" fillId="3" borderId="0" xfId="0" applyNumberFormat="1" applyFont="1" applyFill="1"/>
    <xf numFmtId="10" fontId="3" fillId="3" borderId="2" xfId="0" applyNumberFormat="1" applyFont="1" applyFill="1" applyBorder="1"/>
    <xf numFmtId="0" fontId="3" fillId="0" borderId="16" xfId="0" applyFont="1" applyBorder="1"/>
    <xf numFmtId="0" fontId="3" fillId="0" borderId="16" xfId="0" applyFont="1" applyBorder="1" applyAlignment="1">
      <alignment vertical="justify"/>
    </xf>
    <xf numFmtId="0" fontId="1" fillId="0" borderId="16" xfId="0" applyFont="1" applyBorder="1"/>
    <xf numFmtId="0" fontId="5" fillId="0" borderId="16" xfId="0" applyFont="1" applyBorder="1"/>
    <xf numFmtId="10" fontId="3" fillId="0" borderId="16" xfId="0" applyNumberFormat="1" applyFont="1" applyBorder="1"/>
    <xf numFmtId="10" fontId="1" fillId="0" borderId="16" xfId="0" applyNumberFormat="1" applyFont="1" applyBorder="1"/>
    <xf numFmtId="0" fontId="0" fillId="0" borderId="16" xfId="0" applyBorder="1"/>
    <xf numFmtId="165" fontId="3" fillId="0" borderId="16" xfId="0" applyNumberFormat="1" applyFont="1" applyBorder="1"/>
    <xf numFmtId="165" fontId="1" fillId="0" borderId="16" xfId="0" applyNumberFormat="1" applyFont="1" applyBorder="1"/>
    <xf numFmtId="165" fontId="4" fillId="0" borderId="16" xfId="0" applyNumberFormat="1" applyFont="1" applyBorder="1"/>
    <xf numFmtId="165" fontId="0" fillId="0" borderId="16" xfId="0" applyNumberFormat="1" applyBorder="1"/>
    <xf numFmtId="0" fontId="0" fillId="3" borderId="0" xfId="0" applyFill="1" applyAlignment="1">
      <alignment vertical="top" wrapText="1"/>
    </xf>
    <xf numFmtId="0" fontId="3" fillId="0" borderId="17" xfId="0" applyFont="1" applyBorder="1"/>
    <xf numFmtId="0" fontId="3" fillId="0" borderId="18" xfId="0" applyFont="1" applyBorder="1"/>
    <xf numFmtId="0" fontId="3" fillId="3" borderId="19" xfId="0" applyFont="1" applyFill="1" applyBorder="1"/>
    <xf numFmtId="0" fontId="3" fillId="0" borderId="20" xfId="0" applyFont="1" applyBorder="1"/>
    <xf numFmtId="0" fontId="3" fillId="0" borderId="21" xfId="0" applyFont="1" applyBorder="1"/>
    <xf numFmtId="0" fontId="1" fillId="3" borderId="3" xfId="0" applyFont="1" applyFill="1" applyBorder="1"/>
    <xf numFmtId="10" fontId="3" fillId="3" borderId="1" xfId="1" applyNumberFormat="1" applyFont="1" applyFill="1" applyBorder="1"/>
    <xf numFmtId="0" fontId="8" fillId="3" borderId="0" xfId="2" applyFill="1" applyBorder="1" applyAlignment="1">
      <alignment horizontal="right"/>
    </xf>
    <xf numFmtId="0" fontId="0" fillId="3" borderId="0" xfId="0" applyFill="1" applyAlignment="1">
      <alignment horizontal="right"/>
    </xf>
    <xf numFmtId="0" fontId="0" fillId="6" borderId="3" xfId="0" applyFill="1" applyBorder="1" applyAlignment="1">
      <alignment horizontal="left" indent="1"/>
    </xf>
    <xf numFmtId="0" fontId="1" fillId="6" borderId="3" xfId="0" applyFont="1" applyFill="1" applyBorder="1" applyAlignment="1">
      <alignment horizontal="left"/>
    </xf>
    <xf numFmtId="3" fontId="1" fillId="3" borderId="2" xfId="4" applyNumberFormat="1" applyFont="1" applyFill="1" applyBorder="1"/>
    <xf numFmtId="0" fontId="1" fillId="3" borderId="14" xfId="0" applyFont="1" applyFill="1" applyBorder="1" applyAlignment="1">
      <alignment horizontal="left"/>
    </xf>
    <xf numFmtId="3" fontId="1" fillId="3" borderId="15" xfId="0" applyNumberFormat="1" applyFont="1" applyFill="1" applyBorder="1"/>
    <xf numFmtId="0" fontId="4" fillId="3" borderId="2" xfId="0" applyFont="1" applyFill="1" applyBorder="1"/>
    <xf numFmtId="10" fontId="3" fillId="3" borderId="2" xfId="4" applyNumberFormat="1" applyFont="1" applyFill="1" applyBorder="1"/>
    <xf numFmtId="10" fontId="1" fillId="3" borderId="22" xfId="4" applyNumberFormat="1" applyFont="1" applyFill="1" applyBorder="1"/>
    <xf numFmtId="10" fontId="1" fillId="3" borderId="1" xfId="4" applyNumberFormat="1" applyFont="1" applyFill="1" applyBorder="1"/>
    <xf numFmtId="3" fontId="0" fillId="5" borderId="22" xfId="0" applyNumberFormat="1" applyFill="1" applyBorder="1"/>
    <xf numFmtId="1" fontId="3" fillId="3" borderId="2" xfId="4" applyNumberFormat="1" applyFont="1" applyFill="1" applyBorder="1"/>
    <xf numFmtId="10" fontId="0" fillId="3" borderId="1" xfId="1" applyNumberFormat="1" applyFont="1" applyFill="1" applyBorder="1"/>
    <xf numFmtId="0" fontId="19" fillId="3" borderId="3" xfId="0" applyFont="1" applyFill="1" applyBorder="1" applyAlignment="1">
      <alignment horizontal="left" indent="1"/>
    </xf>
    <xf numFmtId="3" fontId="19" fillId="3" borderId="2" xfId="0" applyNumberFormat="1" applyFont="1" applyFill="1" applyBorder="1"/>
    <xf numFmtId="3" fontId="0" fillId="3" borderId="0" xfId="0" applyNumberFormat="1" applyFill="1"/>
    <xf numFmtId="3" fontId="1" fillId="3" borderId="0" xfId="0" applyNumberFormat="1" applyFont="1" applyFill="1"/>
    <xf numFmtId="166" fontId="3" fillId="3" borderId="0" xfId="0" applyNumberFormat="1" applyFont="1" applyFill="1"/>
    <xf numFmtId="166" fontId="1" fillId="3" borderId="0" xfId="0" applyNumberFormat="1" applyFont="1" applyFill="1"/>
    <xf numFmtId="166" fontId="0" fillId="3" borderId="2" xfId="0" applyNumberFormat="1" applyFill="1" applyBorder="1" applyAlignment="1">
      <alignment horizontal="right"/>
    </xf>
    <xf numFmtId="3" fontId="1" fillId="3" borderId="3" xfId="0" applyNumberFormat="1" applyFont="1" applyFill="1" applyBorder="1"/>
    <xf numFmtId="166" fontId="1" fillId="3" borderId="2" xfId="0" applyNumberFormat="1" applyFont="1" applyFill="1" applyBorder="1" applyAlignment="1">
      <alignment horizontal="right"/>
    </xf>
    <xf numFmtId="3" fontId="1" fillId="0" borderId="22" xfId="0" applyNumberFormat="1" applyFont="1" applyBorder="1"/>
    <xf numFmtId="3" fontId="1" fillId="0" borderId="1" xfId="0" applyNumberFormat="1" applyFont="1" applyBorder="1"/>
    <xf numFmtId="0" fontId="1" fillId="3" borderId="0" xfId="0" applyFont="1" applyFill="1" applyAlignment="1">
      <alignment horizontal="left" indent="1"/>
    </xf>
    <xf numFmtId="3" fontId="1" fillId="0" borderId="2" xfId="0" applyNumberFormat="1" applyFont="1" applyBorder="1"/>
    <xf numFmtId="10" fontId="3" fillId="3" borderId="22" xfId="4" applyNumberFormat="1" applyFont="1" applyFill="1" applyBorder="1"/>
    <xf numFmtId="10" fontId="3" fillId="3" borderId="1" xfId="4" applyNumberFormat="1" applyFont="1" applyFill="1" applyBorder="1"/>
    <xf numFmtId="0" fontId="0" fillId="3" borderId="0" xfId="0" applyFill="1" applyAlignment="1">
      <alignment horizontal="center" vertical="top" wrapText="1"/>
    </xf>
    <xf numFmtId="165" fontId="0" fillId="7" borderId="0" xfId="0" applyNumberFormat="1" applyFill="1" applyAlignment="1">
      <alignment vertical="top" wrapText="1"/>
    </xf>
    <xf numFmtId="165" fontId="0" fillId="7" borderId="0" xfId="0" applyNumberFormat="1" applyFill="1"/>
    <xf numFmtId="3" fontId="1" fillId="3" borderId="2" xfId="0" applyNumberFormat="1" applyFont="1" applyFill="1" applyBorder="1"/>
    <xf numFmtId="0" fontId="1" fillId="3" borderId="3" xfId="0" applyFont="1" applyFill="1" applyBorder="1" applyAlignment="1">
      <alignment horizontal="left" indent="1"/>
    </xf>
    <xf numFmtId="0" fontId="0" fillId="3" borderId="3" xfId="0" applyFill="1" applyBorder="1" applyAlignment="1">
      <alignment horizontal="left" indent="2"/>
    </xf>
    <xf numFmtId="164" fontId="1" fillId="3" borderId="24" xfId="0" applyNumberFormat="1" applyFont="1" applyFill="1" applyBorder="1" applyAlignment="1">
      <alignment horizontal="center"/>
    </xf>
    <xf numFmtId="0" fontId="3" fillId="3" borderId="25" xfId="0" applyFont="1" applyFill="1" applyBorder="1"/>
    <xf numFmtId="0" fontId="0" fillId="4" borderId="24" xfId="0" applyFill="1" applyBorder="1" applyAlignment="1">
      <alignment vertical="justify"/>
    </xf>
    <xf numFmtId="0" fontId="3" fillId="3" borderId="5" xfId="0" applyFont="1" applyFill="1" applyBorder="1"/>
    <xf numFmtId="3" fontId="0" fillId="5" borderId="5" xfId="0" applyNumberFormat="1" applyFill="1" applyBorder="1"/>
    <xf numFmtId="10" fontId="4" fillId="3" borderId="5" xfId="4" applyNumberFormat="1" applyFont="1" applyFill="1" applyBorder="1"/>
    <xf numFmtId="3" fontId="0" fillId="3" borderId="5" xfId="0" applyNumberFormat="1" applyFill="1" applyBorder="1"/>
    <xf numFmtId="3" fontId="1" fillId="5" borderId="5" xfId="0" applyNumberFormat="1" applyFont="1" applyFill="1" applyBorder="1"/>
    <xf numFmtId="10" fontId="1" fillId="3" borderId="0" xfId="4" applyNumberFormat="1" applyFont="1" applyFill="1" applyBorder="1"/>
    <xf numFmtId="3" fontId="0" fillId="4" borderId="5" xfId="0" applyNumberFormat="1" applyFill="1" applyBorder="1"/>
    <xf numFmtId="3" fontId="1" fillId="3" borderId="5" xfId="0" applyNumberFormat="1" applyFont="1" applyFill="1" applyBorder="1"/>
    <xf numFmtId="3" fontId="1" fillId="0" borderId="5" xfId="0" applyNumberFormat="1" applyFont="1" applyBorder="1"/>
    <xf numFmtId="3" fontId="0" fillId="5" borderId="0" xfId="0" applyNumberFormat="1" applyFill="1"/>
    <xf numFmtId="3" fontId="19" fillId="3" borderId="0" xfId="0" applyNumberFormat="1" applyFont="1" applyFill="1"/>
    <xf numFmtId="10" fontId="1" fillId="3" borderId="5" xfId="1" applyNumberFormat="1" applyFont="1" applyFill="1" applyBorder="1"/>
    <xf numFmtId="10" fontId="3" fillId="3" borderId="5" xfId="1" applyNumberFormat="1" applyFont="1" applyFill="1" applyBorder="1"/>
    <xf numFmtId="10" fontId="3" fillId="3" borderId="0" xfId="4" applyNumberFormat="1" applyFont="1" applyFill="1" applyBorder="1"/>
    <xf numFmtId="10" fontId="1" fillId="3" borderId="5" xfId="4" applyNumberFormat="1" applyFont="1" applyFill="1" applyBorder="1"/>
    <xf numFmtId="10" fontId="3" fillId="3" borderId="5" xfId="4" applyNumberFormat="1" applyFont="1" applyFill="1" applyBorder="1"/>
    <xf numFmtId="3" fontId="1" fillId="3" borderId="0" xfId="4" applyNumberFormat="1" applyFont="1" applyFill="1" applyBorder="1"/>
    <xf numFmtId="1" fontId="3" fillId="3" borderId="0" xfId="4" applyNumberFormat="1" applyFont="1" applyFill="1" applyBorder="1"/>
    <xf numFmtId="3" fontId="1" fillId="3" borderId="26" xfId="0" applyNumberFormat="1" applyFont="1" applyFill="1" applyBorder="1"/>
    <xf numFmtId="0" fontId="0" fillId="4" borderId="5" xfId="0" applyFill="1" applyBorder="1"/>
    <xf numFmtId="0" fontId="0" fillId="3" borderId="5" xfId="0" applyFill="1" applyBorder="1"/>
    <xf numFmtId="166" fontId="1" fillId="3" borderId="0" xfId="0" applyNumberFormat="1" applyFont="1" applyFill="1" applyAlignment="1">
      <alignment horizontal="right"/>
    </xf>
    <xf numFmtId="166" fontId="0" fillId="3" borderId="0" xfId="0" applyNumberFormat="1" applyFill="1" applyAlignment="1">
      <alignment horizontal="right"/>
    </xf>
    <xf numFmtId="166" fontId="3" fillId="3" borderId="5" xfId="0" applyNumberFormat="1" applyFont="1" applyFill="1" applyBorder="1"/>
    <xf numFmtId="10" fontId="3" fillId="3" borderId="0" xfId="0" applyNumberFormat="1" applyFont="1" applyFill="1"/>
    <xf numFmtId="0" fontId="3" fillId="4" borderId="5" xfId="0" applyFont="1" applyFill="1" applyBorder="1"/>
    <xf numFmtId="166" fontId="0" fillId="5" borderId="0" xfId="0" applyNumberFormat="1" applyFill="1"/>
    <xf numFmtId="166" fontId="0" fillId="0" borderId="0" xfId="0" applyNumberFormat="1"/>
    <xf numFmtId="168" fontId="0" fillId="3" borderId="25" xfId="0" applyNumberFormat="1" applyFill="1" applyBorder="1"/>
    <xf numFmtId="0" fontId="1" fillId="3" borderId="23" xfId="0" applyFont="1" applyFill="1" applyBorder="1" applyAlignment="1">
      <alignment horizontal="center"/>
    </xf>
    <xf numFmtId="0" fontId="3" fillId="3" borderId="23" xfId="0" applyFont="1" applyFill="1" applyBorder="1"/>
    <xf numFmtId="0" fontId="0" fillId="3" borderId="23" xfId="0" applyFill="1" applyBorder="1" applyAlignment="1">
      <alignment vertical="justify"/>
    </xf>
    <xf numFmtId="0" fontId="1" fillId="3" borderId="23" xfId="0" applyFont="1" applyFill="1" applyBorder="1"/>
    <xf numFmtId="0" fontId="5" fillId="3" borderId="23" xfId="0" applyFont="1" applyFill="1" applyBorder="1"/>
    <xf numFmtId="3" fontId="3" fillId="3" borderId="23" xfId="0" applyNumberFormat="1" applyFont="1" applyFill="1" applyBorder="1"/>
    <xf numFmtId="10" fontId="7" fillId="3" borderId="23" xfId="0" applyNumberFormat="1" applyFont="1" applyFill="1" applyBorder="1"/>
    <xf numFmtId="10" fontId="10" fillId="3" borderId="23" xfId="0" applyNumberFormat="1" applyFont="1" applyFill="1" applyBorder="1"/>
    <xf numFmtId="3" fontId="1" fillId="3" borderId="23" xfId="0" applyNumberFormat="1" applyFont="1" applyFill="1" applyBorder="1"/>
    <xf numFmtId="3" fontId="0" fillId="3" borderId="23" xfId="0" applyNumberFormat="1" applyFill="1" applyBorder="1"/>
    <xf numFmtId="10" fontId="10" fillId="3" borderId="23" xfId="1" applyNumberFormat="1" applyFont="1" applyFill="1" applyBorder="1"/>
    <xf numFmtId="166" fontId="3" fillId="3" borderId="23" xfId="0" applyNumberFormat="1" applyFont="1" applyFill="1" applyBorder="1"/>
    <xf numFmtId="166" fontId="1" fillId="3" borderId="23" xfId="0" applyNumberFormat="1" applyFont="1" applyFill="1" applyBorder="1"/>
    <xf numFmtId="166" fontId="4" fillId="3" borderId="23" xfId="0" applyNumberFormat="1" applyFont="1" applyFill="1" applyBorder="1"/>
    <xf numFmtId="166" fontId="0" fillId="3" borderId="23" xfId="0" applyNumberFormat="1" applyFill="1" applyBorder="1"/>
    <xf numFmtId="3" fontId="4" fillId="3" borderId="23" xfId="0" applyNumberFormat="1" applyFont="1" applyFill="1" applyBorder="1"/>
    <xf numFmtId="167" fontId="4" fillId="3" borderId="23" xfId="0" applyNumberFormat="1" applyFont="1" applyFill="1" applyBorder="1"/>
    <xf numFmtId="0" fontId="0" fillId="3" borderId="0" xfId="0" applyFill="1" applyAlignment="1">
      <alignment horizontal="left" vertical="top" wrapText="1"/>
    </xf>
    <xf numFmtId="0" fontId="3" fillId="3" borderId="28" xfId="0" applyFont="1" applyFill="1" applyBorder="1"/>
    <xf numFmtId="165" fontId="0" fillId="3" borderId="0" xfId="0" applyNumberFormat="1" applyFill="1" applyAlignment="1">
      <alignment vertical="top" wrapText="1"/>
    </xf>
    <xf numFmtId="0" fontId="0" fillId="3" borderId="30" xfId="0" applyFill="1" applyBorder="1" applyAlignment="1">
      <alignment horizontal="left" vertical="top" wrapText="1"/>
    </xf>
    <xf numFmtId="165" fontId="0" fillId="3" borderId="30" xfId="0" applyNumberFormat="1" applyFill="1" applyBorder="1" applyAlignment="1">
      <alignment vertical="top" wrapText="1"/>
    </xf>
    <xf numFmtId="0" fontId="0" fillId="3" borderId="31" xfId="0" applyFill="1" applyBorder="1" applyAlignment="1">
      <alignment vertical="top" wrapText="1"/>
    </xf>
    <xf numFmtId="0" fontId="0" fillId="3" borderId="32" xfId="0" applyFill="1" applyBorder="1" applyAlignment="1">
      <alignment vertical="top" wrapText="1"/>
    </xf>
    <xf numFmtId="0" fontId="0" fillId="3" borderId="32" xfId="0" applyFill="1" applyBorder="1"/>
    <xf numFmtId="0" fontId="0" fillId="3" borderId="23" xfId="0" applyFill="1" applyBorder="1" applyAlignment="1">
      <alignment vertical="top" wrapText="1"/>
    </xf>
    <xf numFmtId="0" fontId="0" fillId="3" borderId="32" xfId="0" applyFill="1" applyBorder="1" applyAlignment="1">
      <alignment horizontal="center" vertical="top" wrapText="1"/>
    </xf>
    <xf numFmtId="0" fontId="3" fillId="3" borderId="33" xfId="0" applyFont="1" applyFill="1" applyBorder="1"/>
    <xf numFmtId="0" fontId="3" fillId="3" borderId="34" xfId="0" applyFont="1" applyFill="1" applyBorder="1"/>
    <xf numFmtId="0" fontId="0" fillId="8" borderId="29" xfId="0" applyFill="1" applyBorder="1" applyAlignment="1">
      <alignment vertical="top" wrapText="1"/>
    </xf>
    <xf numFmtId="0" fontId="0" fillId="8" borderId="23" xfId="0" applyFill="1" applyBorder="1" applyAlignment="1">
      <alignment vertical="top" wrapText="1"/>
    </xf>
    <xf numFmtId="0" fontId="0" fillId="8" borderId="23" xfId="0" applyFill="1" applyBorder="1"/>
    <xf numFmtId="0" fontId="1" fillId="8" borderId="0" xfId="0" applyFont="1" applyFill="1" applyAlignment="1">
      <alignment horizontal="left" vertical="top" wrapText="1"/>
    </xf>
    <xf numFmtId="0" fontId="1" fillId="8" borderId="0" xfId="0" applyFont="1" applyFill="1" applyAlignment="1">
      <alignment vertical="top" wrapText="1"/>
    </xf>
    <xf numFmtId="0" fontId="0" fillId="8" borderId="32" xfId="0" applyFill="1" applyBorder="1"/>
    <xf numFmtId="0" fontId="0" fillId="8" borderId="0" xfId="0" applyFill="1" applyAlignment="1">
      <alignment horizontal="left" vertical="top" wrapText="1"/>
    </xf>
    <xf numFmtId="0" fontId="0" fillId="8" borderId="0" xfId="0" applyFill="1" applyAlignment="1">
      <alignment vertical="top" wrapText="1"/>
    </xf>
    <xf numFmtId="0" fontId="0" fillId="8" borderId="0" xfId="0" applyFill="1"/>
    <xf numFmtId="0" fontId="22" fillId="3" borderId="0" xfId="0" applyFont="1" applyFill="1"/>
    <xf numFmtId="10" fontId="22" fillId="3" borderId="0" xfId="0" applyNumberFormat="1" applyFont="1" applyFill="1"/>
    <xf numFmtId="168" fontId="0" fillId="3" borderId="0" xfId="0" applyNumberFormat="1" applyFill="1"/>
    <xf numFmtId="0" fontId="3" fillId="0" borderId="19" xfId="0" applyFont="1" applyBorder="1"/>
    <xf numFmtId="0" fontId="21" fillId="0" borderId="19" xfId="5" applyFont="1" applyBorder="1"/>
    <xf numFmtId="0" fontId="1" fillId="3" borderId="0" xfId="0" applyFont="1" applyFill="1" applyAlignment="1">
      <alignment vertical="top" wrapText="1"/>
    </xf>
    <xf numFmtId="165" fontId="0" fillId="3" borderId="16" xfId="0" applyNumberFormat="1" applyFill="1" applyBorder="1"/>
    <xf numFmtId="0" fontId="3" fillId="3" borderId="16" xfId="0" applyFont="1" applyFill="1" applyBorder="1"/>
    <xf numFmtId="0" fontId="3" fillId="3" borderId="27" xfId="0" applyFont="1" applyFill="1" applyBorder="1"/>
    <xf numFmtId="0" fontId="21" fillId="8" borderId="0" xfId="5" applyFont="1" applyFill="1" applyBorder="1" applyAlignment="1">
      <alignment horizontal="center"/>
    </xf>
    <xf numFmtId="0" fontId="20" fillId="8" borderId="0" xfId="0" applyFont="1" applyFill="1"/>
    <xf numFmtId="0" fontId="20" fillId="8" borderId="0" xfId="0" applyFont="1" applyFill="1" applyAlignment="1">
      <alignment horizontal="right"/>
    </xf>
    <xf numFmtId="9" fontId="1" fillId="5" borderId="0" xfId="0" applyNumberFormat="1" applyFont="1" applyFill="1" applyAlignment="1">
      <alignment vertical="top" wrapText="1"/>
    </xf>
    <xf numFmtId="0" fontId="0" fillId="8" borderId="33" xfId="0" applyFill="1" applyBorder="1"/>
    <xf numFmtId="0" fontId="0" fillId="3" borderId="34" xfId="0" applyFill="1" applyBorder="1"/>
    <xf numFmtId="0" fontId="0" fillId="3" borderId="29" xfId="0" applyFill="1" applyBorder="1" applyAlignment="1">
      <alignment vertical="top" wrapText="1"/>
    </xf>
    <xf numFmtId="0" fontId="0" fillId="3" borderId="30" xfId="0" applyFill="1" applyBorder="1" applyAlignment="1">
      <alignment vertical="top" wrapText="1"/>
    </xf>
    <xf numFmtId="0" fontId="3" fillId="3" borderId="31" xfId="0" applyFont="1" applyFill="1" applyBorder="1"/>
    <xf numFmtId="0" fontId="3" fillId="3" borderId="32" xfId="0" applyFont="1" applyFill="1" applyBorder="1"/>
    <xf numFmtId="0" fontId="3" fillId="3" borderId="32" xfId="0" applyFont="1" applyFill="1" applyBorder="1" applyAlignment="1">
      <alignment vertical="justify"/>
    </xf>
    <xf numFmtId="0" fontId="1" fillId="3" borderId="32" xfId="0" applyFont="1" applyFill="1" applyBorder="1"/>
    <xf numFmtId="0" fontId="5" fillId="3" borderId="32" xfId="0" applyFont="1" applyFill="1" applyBorder="1"/>
    <xf numFmtId="10" fontId="3" fillId="3" borderId="32" xfId="0" applyNumberFormat="1" applyFont="1" applyFill="1" applyBorder="1"/>
    <xf numFmtId="10" fontId="1" fillId="3" borderId="32" xfId="0" applyNumberFormat="1" applyFont="1" applyFill="1" applyBorder="1"/>
    <xf numFmtId="0" fontId="1" fillId="3" borderId="23" xfId="0" applyFont="1" applyFill="1" applyBorder="1" applyAlignment="1">
      <alignment vertical="top" wrapText="1"/>
    </xf>
    <xf numFmtId="0" fontId="1" fillId="3" borderId="33" xfId="0" applyFont="1" applyFill="1" applyBorder="1" applyAlignment="1">
      <alignment vertical="top" wrapText="1"/>
    </xf>
    <xf numFmtId="0" fontId="0" fillId="3" borderId="9" xfId="0" applyFill="1" applyBorder="1" applyAlignment="1">
      <alignment vertical="top" wrapText="1"/>
    </xf>
    <xf numFmtId="0" fontId="1" fillId="3" borderId="34" xfId="0" applyFont="1" applyFill="1" applyBorder="1"/>
    <xf numFmtId="0" fontId="16" fillId="0" borderId="17" xfId="5" applyBorder="1"/>
    <xf numFmtId="0" fontId="24" fillId="0" borderId="17" xfId="0" applyFont="1" applyBorder="1"/>
    <xf numFmtId="0" fontId="25" fillId="0" borderId="18" xfId="0" applyFont="1" applyBorder="1"/>
    <xf numFmtId="0" fontId="21" fillId="8" borderId="0" xfId="5" applyFont="1" applyFill="1" applyBorder="1" applyAlignment="1">
      <alignment horizontal="center"/>
    </xf>
    <xf numFmtId="0" fontId="1" fillId="3" borderId="0" xfId="0" applyFont="1" applyFill="1" applyAlignment="1">
      <alignment horizontal="left" vertical="top" wrapText="1"/>
    </xf>
    <xf numFmtId="0" fontId="0" fillId="8" borderId="0" xfId="0" applyFill="1" applyAlignment="1">
      <alignment horizontal="center" vertical="top" wrapText="1"/>
    </xf>
    <xf numFmtId="0" fontId="16" fillId="8" borderId="0" xfId="5" applyFill="1" applyBorder="1" applyAlignment="1">
      <alignment horizontal="right" vertical="top" wrapText="1"/>
    </xf>
    <xf numFmtId="0" fontId="20" fillId="3" borderId="0" xfId="0" applyFont="1" applyFill="1" applyAlignment="1">
      <alignment horizontal="left" vertical="top" wrapText="1"/>
    </xf>
    <xf numFmtId="0" fontId="0" fillId="3" borderId="0" xfId="0" applyFill="1" applyAlignment="1">
      <alignment horizontal="left" vertical="top" wrapText="1"/>
    </xf>
    <xf numFmtId="0" fontId="16" fillId="3" borderId="0" xfId="5" applyFill="1" applyBorder="1" applyAlignment="1">
      <alignment horizontal="left" vertical="top" wrapText="1"/>
    </xf>
    <xf numFmtId="0" fontId="20" fillId="8" borderId="0" xfId="0" applyFont="1" applyFill="1" applyAlignment="1">
      <alignment horizontal="right"/>
    </xf>
    <xf numFmtId="0" fontId="8" fillId="3" borderId="0" xfId="2" applyFill="1" applyBorder="1" applyAlignment="1">
      <alignment horizontal="right"/>
    </xf>
    <xf numFmtId="0" fontId="0" fillId="3" borderId="0" xfId="0" applyFill="1" applyAlignment="1">
      <alignment horizontal="right"/>
    </xf>
    <xf numFmtId="10" fontId="18" fillId="3" borderId="23" xfId="4" applyNumberFormat="1" applyFont="1" applyFill="1" applyBorder="1" applyAlignment="1">
      <alignment horizontal="center"/>
    </xf>
    <xf numFmtId="10" fontId="18" fillId="3" borderId="0" xfId="4" applyNumberFormat="1" applyFont="1" applyFill="1" applyBorder="1" applyAlignment="1">
      <alignment horizontal="center"/>
    </xf>
    <xf numFmtId="0" fontId="26" fillId="0" borderId="35" xfId="0" applyFont="1" applyBorder="1" applyAlignment="1">
      <alignment horizontal="left" wrapText="1"/>
    </xf>
    <xf numFmtId="0" fontId="26" fillId="0" borderId="0" xfId="0" applyFont="1" applyBorder="1" applyAlignment="1">
      <alignment horizontal="left"/>
    </xf>
    <xf numFmtId="0" fontId="26" fillId="0" borderId="36" xfId="0" applyFont="1" applyBorder="1" applyAlignment="1">
      <alignment horizontal="left"/>
    </xf>
    <xf numFmtId="0" fontId="26" fillId="0" borderId="35" xfId="0" applyFont="1" applyBorder="1" applyAlignment="1">
      <alignment horizontal="left"/>
    </xf>
    <xf numFmtId="0" fontId="26" fillId="0" borderId="21" xfId="0" applyFont="1" applyBorder="1" applyAlignment="1">
      <alignment horizontal="left"/>
    </xf>
    <xf numFmtId="0" fontId="26" fillId="0" borderId="28" xfId="0" applyFont="1" applyBorder="1" applyAlignment="1">
      <alignment horizontal="left"/>
    </xf>
    <xf numFmtId="0" fontId="26" fillId="0" borderId="20" xfId="0" applyFont="1" applyBorder="1" applyAlignment="1">
      <alignment horizontal="left"/>
    </xf>
  </cellXfs>
  <cellStyles count="207">
    <cellStyle name="Followed Hyperlink" xfId="3"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Hyperlink" xfId="2" builtinId="8" hidden="1"/>
    <cellStyle name="Hyperlink" xfId="5" builtinId="8"/>
    <cellStyle name="Input" xfId="1" builtinId="20"/>
    <cellStyle name="Normal" xfId="0" builtinId="0"/>
    <cellStyle name="Percent" xfId="4"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E6EFFF"/>
      <rgbColor rgb="00FFFF00"/>
      <rgbColor rgb="0000FFFF"/>
      <rgbColor rgb="00800080"/>
      <rgbColor rgb="0098C332"/>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de-DE" sz="1200"/>
              <a:t>Visitors &amp; Signups</a:t>
            </a:r>
          </a:p>
        </c:rich>
      </c:tx>
      <c:layout>
        <c:manualLayout>
          <c:xMode val="edge"/>
          <c:yMode val="edge"/>
          <c:x val="0.34992077550060202"/>
          <c:y val="3.7037037037037E-2"/>
        </c:manualLayout>
      </c:layout>
      <c:overlay val="0"/>
    </c:title>
    <c:autoTitleDeleted val="0"/>
    <c:plotArea>
      <c:layout>
        <c:manualLayout>
          <c:layoutTarget val="inner"/>
          <c:xMode val="edge"/>
          <c:yMode val="edge"/>
          <c:x val="0.127813769206192"/>
          <c:y val="0.17777777777777801"/>
          <c:w val="0.73228555547640095"/>
          <c:h val="0.50331454306848"/>
        </c:manualLayout>
      </c:layout>
      <c:lineChart>
        <c:grouping val="standard"/>
        <c:varyColors val="0"/>
        <c:ser>
          <c:idx val="0"/>
          <c:order val="0"/>
          <c:tx>
            <c:v>Visitors</c:v>
          </c:tx>
          <c:spPr>
            <a:ln w="25400"/>
          </c:spPr>
          <c:marker>
            <c:symbol val="none"/>
          </c:marker>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Template'!$C$9:$N$9</c:f>
              <c:numCache>
                <c:formatCode>#,##0</c:formatCode>
                <c:ptCount val="12"/>
                <c:pt idx="0">
                  <c:v>7875</c:v>
                </c:pt>
                <c:pt idx="1">
                  <c:v>9797</c:v>
                </c:pt>
                <c:pt idx="2">
                  <c:v>10755</c:v>
                </c:pt>
                <c:pt idx="3">
                  <c:v>9992</c:v>
                </c:pt>
                <c:pt idx="4">
                  <c:v>11245</c:v>
                </c:pt>
                <c:pt idx="5">
                  <c:v>10340</c:v>
                </c:pt>
                <c:pt idx="6">
                  <c:v>12444</c:v>
                </c:pt>
                <c:pt idx="7">
                  <c:v>14566</c:v>
                </c:pt>
                <c:pt idx="8">
                  <c:v>15432</c:v>
                </c:pt>
                <c:pt idx="9">
                  <c:v>15332</c:v>
                </c:pt>
                <c:pt idx="10">
                  <c:v>15890</c:v>
                </c:pt>
                <c:pt idx="11">
                  <c:v>16422</c:v>
                </c:pt>
              </c:numCache>
            </c:numRef>
          </c:val>
          <c:smooth val="0"/>
          <c:extLst>
            <c:ext xmlns:c16="http://schemas.microsoft.com/office/drawing/2014/chart" uri="{C3380CC4-5D6E-409C-BE32-E72D297353CC}">
              <c16:uniqueId val="{00000000-7C55-4F79-AB24-8D63A7125635}"/>
            </c:ext>
          </c:extLst>
        </c:ser>
        <c:ser>
          <c:idx val="1"/>
          <c:order val="1"/>
          <c:tx>
            <c:v>New signups</c:v>
          </c:tx>
          <c:spPr>
            <a:ln w="25400">
              <a:solidFill>
                <a:srgbClr val="008000"/>
              </a:solidFill>
            </a:ln>
          </c:spPr>
          <c:marker>
            <c:symbol val="none"/>
          </c:marker>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Template'!$C$12:$N$12</c:f>
              <c:numCache>
                <c:formatCode>#,##0</c:formatCode>
                <c:ptCount val="12"/>
                <c:pt idx="0">
                  <c:v>189</c:v>
                </c:pt>
                <c:pt idx="1">
                  <c:v>278</c:v>
                </c:pt>
                <c:pt idx="2">
                  <c:v>312</c:v>
                </c:pt>
                <c:pt idx="3">
                  <c:v>367</c:v>
                </c:pt>
                <c:pt idx="4">
                  <c:v>412</c:v>
                </c:pt>
                <c:pt idx="5">
                  <c:v>442</c:v>
                </c:pt>
                <c:pt idx="6">
                  <c:v>478</c:v>
                </c:pt>
                <c:pt idx="7">
                  <c:v>512</c:v>
                </c:pt>
                <c:pt idx="8">
                  <c:v>497</c:v>
                </c:pt>
                <c:pt idx="9">
                  <c:v>514</c:v>
                </c:pt>
                <c:pt idx="10">
                  <c:v>525</c:v>
                </c:pt>
                <c:pt idx="11">
                  <c:v>578</c:v>
                </c:pt>
              </c:numCache>
            </c:numRef>
          </c:val>
          <c:smooth val="0"/>
          <c:extLst>
            <c:ext xmlns:c16="http://schemas.microsoft.com/office/drawing/2014/chart" uri="{C3380CC4-5D6E-409C-BE32-E72D297353CC}">
              <c16:uniqueId val="{00000001-7C55-4F79-AB24-8D63A7125635}"/>
            </c:ext>
          </c:extLst>
        </c:ser>
        <c:dLbls>
          <c:showLegendKey val="0"/>
          <c:showVal val="0"/>
          <c:showCatName val="0"/>
          <c:showSerName val="0"/>
          <c:showPercent val="0"/>
          <c:showBubbleSize val="0"/>
        </c:dLbls>
        <c:marker val="1"/>
        <c:smooth val="0"/>
        <c:axId val="-2061231624"/>
        <c:axId val="-2061242136"/>
      </c:lineChart>
      <c:lineChart>
        <c:grouping val="standard"/>
        <c:varyColors val="0"/>
        <c:ser>
          <c:idx val="2"/>
          <c:order val="2"/>
          <c:tx>
            <c:v>Visitor-to-Signup Conversion Rate</c:v>
          </c:tx>
          <c:spPr>
            <a:ln w="25400">
              <a:solidFill>
                <a:srgbClr val="008000"/>
              </a:solidFill>
              <a:prstDash val="sysDash"/>
            </a:ln>
          </c:spPr>
          <c:marker>
            <c:symbol val="none"/>
          </c:marker>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Template'!$C$16:$N$16</c:f>
              <c:numCache>
                <c:formatCode>0.00%</c:formatCode>
                <c:ptCount val="12"/>
                <c:pt idx="0">
                  <c:v>2.4E-2</c:v>
                </c:pt>
                <c:pt idx="1">
                  <c:v>2.8376033479636624E-2</c:v>
                </c:pt>
                <c:pt idx="2">
                  <c:v>2.9009762900976292E-2</c:v>
                </c:pt>
                <c:pt idx="3">
                  <c:v>3.6729383506805442E-2</c:v>
                </c:pt>
                <c:pt idx="4">
                  <c:v>3.6638506002667853E-2</c:v>
                </c:pt>
                <c:pt idx="5">
                  <c:v>4.2746615087040619E-2</c:v>
                </c:pt>
                <c:pt idx="6">
                  <c:v>3.8412086145933784E-2</c:v>
                </c:pt>
                <c:pt idx="7">
                  <c:v>3.5150350130440752E-2</c:v>
                </c:pt>
                <c:pt idx="8">
                  <c:v>3.2205806117159147E-2</c:v>
                </c:pt>
                <c:pt idx="9">
                  <c:v>3.3524654317766765E-2</c:v>
                </c:pt>
                <c:pt idx="10">
                  <c:v>3.3039647577092511E-2</c:v>
                </c:pt>
                <c:pt idx="11">
                  <c:v>3.5196687370600416E-2</c:v>
                </c:pt>
              </c:numCache>
            </c:numRef>
          </c:val>
          <c:smooth val="0"/>
          <c:extLst>
            <c:ext xmlns:c16="http://schemas.microsoft.com/office/drawing/2014/chart" uri="{C3380CC4-5D6E-409C-BE32-E72D297353CC}">
              <c16:uniqueId val="{00000002-7C55-4F79-AB24-8D63A7125635}"/>
            </c:ext>
          </c:extLst>
        </c:ser>
        <c:dLbls>
          <c:showLegendKey val="0"/>
          <c:showVal val="0"/>
          <c:showCatName val="0"/>
          <c:showSerName val="0"/>
          <c:showPercent val="0"/>
          <c:showBubbleSize val="0"/>
        </c:dLbls>
        <c:marker val="1"/>
        <c:smooth val="0"/>
        <c:axId val="-2061362744"/>
        <c:axId val="2080177624"/>
      </c:lineChart>
      <c:dateAx>
        <c:axId val="-2061231624"/>
        <c:scaling>
          <c:orientation val="minMax"/>
        </c:scaling>
        <c:delete val="0"/>
        <c:axPos val="b"/>
        <c:numFmt formatCode="[$-409]mmm\-yy;@" sourceLinked="1"/>
        <c:majorTickMark val="out"/>
        <c:minorTickMark val="none"/>
        <c:tickLblPos val="nextTo"/>
        <c:crossAx val="-2061242136"/>
        <c:crosses val="autoZero"/>
        <c:auto val="1"/>
        <c:lblOffset val="100"/>
        <c:baseTimeUnit val="months"/>
      </c:dateAx>
      <c:valAx>
        <c:axId val="-2061242136"/>
        <c:scaling>
          <c:orientation val="minMax"/>
        </c:scaling>
        <c:delete val="0"/>
        <c:axPos val="l"/>
        <c:majorGridlines/>
        <c:numFmt formatCode="#,##0" sourceLinked="1"/>
        <c:majorTickMark val="out"/>
        <c:minorTickMark val="none"/>
        <c:tickLblPos val="nextTo"/>
        <c:crossAx val="-2061231624"/>
        <c:crosses val="autoZero"/>
        <c:crossBetween val="between"/>
      </c:valAx>
      <c:valAx>
        <c:axId val="2080177624"/>
        <c:scaling>
          <c:orientation val="minMax"/>
          <c:max val="0.25"/>
        </c:scaling>
        <c:delete val="0"/>
        <c:axPos val="r"/>
        <c:numFmt formatCode="0.00%" sourceLinked="1"/>
        <c:majorTickMark val="out"/>
        <c:minorTickMark val="none"/>
        <c:tickLblPos val="nextTo"/>
        <c:crossAx val="-2061362744"/>
        <c:crosses val="max"/>
        <c:crossBetween val="between"/>
      </c:valAx>
      <c:dateAx>
        <c:axId val="-2061362744"/>
        <c:scaling>
          <c:orientation val="minMax"/>
        </c:scaling>
        <c:delete val="1"/>
        <c:axPos val="b"/>
        <c:numFmt formatCode="[$-409]mmm\-yy;@" sourceLinked="1"/>
        <c:majorTickMark val="out"/>
        <c:minorTickMark val="none"/>
        <c:tickLblPos val="nextTo"/>
        <c:crossAx val="2080177624"/>
        <c:crosses val="autoZero"/>
        <c:auto val="1"/>
        <c:lblOffset val="100"/>
        <c:baseTimeUnit val="months"/>
      </c:dateAx>
    </c:plotArea>
    <c:legend>
      <c:legendPos val="b"/>
      <c:layout>
        <c:manualLayout>
          <c:xMode val="edge"/>
          <c:yMode val="edge"/>
          <c:x val="0"/>
          <c:y val="0.84650258827479996"/>
          <c:w val="0.99457050094465904"/>
          <c:h val="0.122139348320183"/>
        </c:manualLayout>
      </c:layout>
      <c:overlay val="0"/>
      <c:txPr>
        <a:bodyPr/>
        <a:lstStyle/>
        <a:p>
          <a:pPr>
            <a:defRPr sz="900"/>
          </a:pPr>
          <a:endParaRPr lang="en-US"/>
        </a:p>
      </c:txPr>
    </c:legend>
    <c:plotVisOnly val="1"/>
    <c:dispBlanksAs val="gap"/>
    <c:showDLblsOverMax val="0"/>
  </c:chart>
  <c:spPr>
    <a:solidFill>
      <a:schemeClr val="lt1"/>
    </a:solidFill>
    <a:ln w="12700" cap="flat" cmpd="sng" algn="ctr">
      <a:solidFill>
        <a:srgbClr val="000000"/>
      </a:solidFill>
      <a:prstDash val="solid"/>
    </a:ln>
    <a:effectLst/>
  </c:spPr>
  <c:txPr>
    <a:bodyPr/>
    <a:lstStyle/>
    <a:p>
      <a:pPr>
        <a:defRPr>
          <a:solidFill>
            <a:schemeClr val="dk1"/>
          </a:solidFill>
          <a:latin typeface="Arial"/>
          <a:ea typeface="+mn-ea"/>
          <a:cs typeface="Arial"/>
        </a:defRPr>
      </a:pPr>
      <a:endParaRPr lang="en-US"/>
    </a:p>
  </c:txPr>
  <c:printSettings>
    <c:headerFooter/>
    <c:pageMargins b="1" l="0.75" r="0.75" t="1" header="0.5" footer="0.5"/>
    <c:pageSetup paperSize="9" orientation="landscape" horizontalDpi="-4" verticalDpi="-4"/>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de-DE" sz="1200"/>
              <a:t>MRR by plan</a:t>
            </a:r>
          </a:p>
        </c:rich>
      </c:tx>
      <c:overlay val="0"/>
    </c:title>
    <c:autoTitleDeleted val="0"/>
    <c:plotArea>
      <c:layout>
        <c:manualLayout>
          <c:layoutTarget val="inner"/>
          <c:xMode val="edge"/>
          <c:yMode val="edge"/>
          <c:x val="0.15550245010840799"/>
          <c:y val="0.169783999071489"/>
          <c:w val="0.79976183745416896"/>
          <c:h val="0.55822770505122099"/>
        </c:manualLayout>
      </c:layout>
      <c:areaChart>
        <c:grouping val="stacked"/>
        <c:varyColors val="0"/>
        <c:ser>
          <c:idx val="0"/>
          <c:order val="0"/>
          <c:tx>
            <c:v>Basic</c:v>
          </c:tx>
          <c:spPr>
            <a:solidFill>
              <a:schemeClr val="accent5"/>
            </a:solidFill>
            <a:ln w="25400">
              <a:noFill/>
            </a:ln>
          </c:spPr>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Template'!$C$173:$N$173</c:f>
              <c:numCache>
                <c:formatCode>_-[$$-409]* #,##0_ ;_-[$$-409]* \-#,##0\ ;_-[$$-409]* "-"_ ;_-@_ </c:formatCode>
                <c:ptCount val="12"/>
                <c:pt idx="0">
                  <c:v>2219.1999999999998</c:v>
                </c:pt>
                <c:pt idx="1">
                  <c:v>2924.1</c:v>
                </c:pt>
                <c:pt idx="2">
                  <c:v>3754.4</c:v>
                </c:pt>
                <c:pt idx="3">
                  <c:v>4780.3999999999996</c:v>
                </c:pt>
                <c:pt idx="4">
                  <c:v>5719</c:v>
                </c:pt>
                <c:pt idx="5">
                  <c:v>6764</c:v>
                </c:pt>
                <c:pt idx="6">
                  <c:v>8080.7</c:v>
                </c:pt>
                <c:pt idx="7">
                  <c:v>9384.1</c:v>
                </c:pt>
                <c:pt idx="8">
                  <c:v>10717.9</c:v>
                </c:pt>
                <c:pt idx="9">
                  <c:v>12080.2</c:v>
                </c:pt>
                <c:pt idx="10">
                  <c:v>13265.8</c:v>
                </c:pt>
                <c:pt idx="11">
                  <c:v>14668</c:v>
                </c:pt>
              </c:numCache>
            </c:numRef>
          </c:val>
          <c:extLst>
            <c:ext xmlns:c16="http://schemas.microsoft.com/office/drawing/2014/chart" uri="{C3380CC4-5D6E-409C-BE32-E72D297353CC}">
              <c16:uniqueId val="{00000000-7063-4741-A6FE-684A23B48FAC}"/>
            </c:ext>
          </c:extLst>
        </c:ser>
        <c:ser>
          <c:idx val="1"/>
          <c:order val="1"/>
          <c:tx>
            <c:v>Pro</c:v>
          </c:tx>
          <c:spPr>
            <a:solidFill>
              <a:schemeClr val="bg2">
                <a:lumMod val="50000"/>
              </a:schemeClr>
            </a:solidFill>
            <a:ln w="25400">
              <a:noFill/>
            </a:ln>
          </c:spPr>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Template'!$C$176:$N$176</c:f>
              <c:numCache>
                <c:formatCode>_-[$$-409]* #,##0_ ;_-[$$-409]* \-#,##0\ ;_-[$$-409]* "-"_ ;_-@_ </c:formatCode>
                <c:ptCount val="12"/>
                <c:pt idx="0">
                  <c:v>857.5</c:v>
                </c:pt>
                <c:pt idx="1">
                  <c:v>1582.7</c:v>
                </c:pt>
                <c:pt idx="2">
                  <c:v>2234.4</c:v>
                </c:pt>
                <c:pt idx="3">
                  <c:v>2935.1</c:v>
                </c:pt>
                <c:pt idx="4">
                  <c:v>3650.5</c:v>
                </c:pt>
                <c:pt idx="5">
                  <c:v>4449.2</c:v>
                </c:pt>
                <c:pt idx="6">
                  <c:v>5056.8</c:v>
                </c:pt>
                <c:pt idx="7">
                  <c:v>5502.7000000000007</c:v>
                </c:pt>
                <c:pt idx="8">
                  <c:v>6090.7000000000007</c:v>
                </c:pt>
                <c:pt idx="9">
                  <c:v>6776.7000000000007</c:v>
                </c:pt>
                <c:pt idx="10">
                  <c:v>7923.3</c:v>
                </c:pt>
                <c:pt idx="11">
                  <c:v>8967</c:v>
                </c:pt>
              </c:numCache>
            </c:numRef>
          </c:val>
          <c:extLst>
            <c:ext xmlns:c16="http://schemas.microsoft.com/office/drawing/2014/chart" uri="{C3380CC4-5D6E-409C-BE32-E72D297353CC}">
              <c16:uniqueId val="{00000001-7063-4741-A6FE-684A23B48FAC}"/>
            </c:ext>
          </c:extLst>
        </c:ser>
        <c:ser>
          <c:idx val="2"/>
          <c:order val="2"/>
          <c:tx>
            <c:v>Enterprise</c:v>
          </c:tx>
          <c:spPr>
            <a:solidFill>
              <a:schemeClr val="accent4">
                <a:lumMod val="40000"/>
                <a:lumOff val="60000"/>
              </a:schemeClr>
            </a:solidFill>
            <a:ln w="25400">
              <a:noFill/>
            </a:ln>
          </c:spPr>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Template'!$C$179:$N$179</c:f>
              <c:numCache>
                <c:formatCode>_-[$$-409]* #,##0_ ;_-[$$-409]* \-#,##0\ ;_-[$$-409]* "-"_ ;_-@_ </c:formatCode>
                <c:ptCount val="12"/>
                <c:pt idx="0">
                  <c:v>3043</c:v>
                </c:pt>
                <c:pt idx="1">
                  <c:v>4740</c:v>
                </c:pt>
                <c:pt idx="2">
                  <c:v>6639</c:v>
                </c:pt>
                <c:pt idx="3">
                  <c:v>8086</c:v>
                </c:pt>
                <c:pt idx="4">
                  <c:v>9884</c:v>
                </c:pt>
                <c:pt idx="5">
                  <c:v>11980</c:v>
                </c:pt>
                <c:pt idx="6">
                  <c:v>14374</c:v>
                </c:pt>
                <c:pt idx="7">
                  <c:v>17018</c:v>
                </c:pt>
                <c:pt idx="8">
                  <c:v>20210</c:v>
                </c:pt>
                <c:pt idx="9">
                  <c:v>23455</c:v>
                </c:pt>
                <c:pt idx="10">
                  <c:v>25652</c:v>
                </c:pt>
                <c:pt idx="11">
                  <c:v>28748</c:v>
                </c:pt>
              </c:numCache>
            </c:numRef>
          </c:val>
          <c:extLst>
            <c:ext xmlns:c16="http://schemas.microsoft.com/office/drawing/2014/chart" uri="{C3380CC4-5D6E-409C-BE32-E72D297353CC}">
              <c16:uniqueId val="{00000002-7063-4741-A6FE-684A23B48FAC}"/>
            </c:ext>
          </c:extLst>
        </c:ser>
        <c:dLbls>
          <c:showLegendKey val="0"/>
          <c:showVal val="0"/>
          <c:showCatName val="0"/>
          <c:showSerName val="0"/>
          <c:showPercent val="0"/>
          <c:showBubbleSize val="0"/>
        </c:dLbls>
        <c:axId val="-2061364680"/>
        <c:axId val="-2137613496"/>
      </c:areaChart>
      <c:dateAx>
        <c:axId val="-2061364680"/>
        <c:scaling>
          <c:orientation val="minMax"/>
        </c:scaling>
        <c:delete val="0"/>
        <c:axPos val="b"/>
        <c:numFmt formatCode="[$-409]mmm\-yy;@" sourceLinked="1"/>
        <c:majorTickMark val="out"/>
        <c:minorTickMark val="none"/>
        <c:tickLblPos val="low"/>
        <c:crossAx val="-2137613496"/>
        <c:crosses val="autoZero"/>
        <c:auto val="1"/>
        <c:lblOffset val="100"/>
        <c:baseTimeUnit val="months"/>
      </c:dateAx>
      <c:valAx>
        <c:axId val="-2137613496"/>
        <c:scaling>
          <c:orientation val="minMax"/>
        </c:scaling>
        <c:delete val="0"/>
        <c:axPos val="l"/>
        <c:majorGridlines/>
        <c:numFmt formatCode="_-[$$-409]* #,##0_ ;_-[$$-409]* \-#,##0\ ;_-[$$-409]* &quot;-&quot;_ ;_-@_ " sourceLinked="1"/>
        <c:majorTickMark val="out"/>
        <c:minorTickMark val="none"/>
        <c:tickLblPos val="nextTo"/>
        <c:crossAx val="-2061364680"/>
        <c:crosses val="autoZero"/>
        <c:crossBetween val="midCat"/>
      </c:valAx>
    </c:plotArea>
    <c:legend>
      <c:legendPos val="b"/>
      <c:layout>
        <c:manualLayout>
          <c:xMode val="edge"/>
          <c:yMode val="edge"/>
          <c:x val="0.30703246177294602"/>
          <c:y val="0.89221682468536101"/>
          <c:w val="0.378941506643862"/>
          <c:h val="6.7215908017675602E-2"/>
        </c:manualLayout>
      </c:layout>
      <c:overlay val="0"/>
    </c:legend>
    <c:plotVisOnly val="1"/>
    <c:dispBlanksAs val="gap"/>
    <c:showDLblsOverMax val="0"/>
  </c:chart>
  <c:spPr>
    <a:ln w="12700" cmpd="sng">
      <a:solidFill>
        <a:srgbClr val="000000"/>
      </a:solidFill>
    </a:ln>
    <a:effectLst/>
  </c:spPr>
  <c:txPr>
    <a:bodyPr/>
    <a:lstStyle/>
    <a:p>
      <a:pPr>
        <a:defRPr>
          <a:latin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de-DE" sz="1200"/>
              <a:t>Upgrade, Downgrade &amp;</a:t>
            </a:r>
            <a:r>
              <a:rPr lang="de-DE" sz="1200" baseline="0"/>
              <a:t> Churn MRR</a:t>
            </a:r>
            <a:endParaRPr lang="de-DE" sz="1200"/>
          </a:p>
        </c:rich>
      </c:tx>
      <c:overlay val="0"/>
    </c:title>
    <c:autoTitleDeleted val="0"/>
    <c:plotArea>
      <c:layout>
        <c:manualLayout>
          <c:layoutTarget val="inner"/>
          <c:xMode val="edge"/>
          <c:yMode val="edge"/>
          <c:x val="0.15020117487510901"/>
          <c:y val="0.169783999071489"/>
          <c:w val="0.81454358974358998"/>
          <c:h val="0.52294977065633397"/>
        </c:manualLayout>
      </c:layout>
      <c:barChart>
        <c:barDir val="col"/>
        <c:grouping val="stacked"/>
        <c:varyColors val="0"/>
        <c:ser>
          <c:idx val="3"/>
          <c:order val="0"/>
          <c:tx>
            <c:v>New MRR due to Upgrades</c:v>
          </c:tx>
          <c:spPr>
            <a:solidFill>
              <a:schemeClr val="accent3"/>
            </a:solidFill>
          </c:spPr>
          <c:invertIfNegative val="0"/>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Template'!$C$127:$N$127</c:f>
              <c:numCache>
                <c:formatCode>_-[$$-409]* #,##0_ ;_-[$$-409]* \-#,##0\ ;_-[$$-409]* "-"_ ;_-@_ </c:formatCode>
                <c:ptCount val="12"/>
                <c:pt idx="0">
                  <c:v>365.9</c:v>
                </c:pt>
                <c:pt idx="1">
                  <c:v>848.8</c:v>
                </c:pt>
                <c:pt idx="2">
                  <c:v>742.8</c:v>
                </c:pt>
                <c:pt idx="3">
                  <c:v>291</c:v>
                </c:pt>
                <c:pt idx="4">
                  <c:v>718.8</c:v>
                </c:pt>
                <c:pt idx="5">
                  <c:v>799.8</c:v>
                </c:pt>
                <c:pt idx="6">
                  <c:v>915.8</c:v>
                </c:pt>
                <c:pt idx="7">
                  <c:v>872.8</c:v>
                </c:pt>
                <c:pt idx="8">
                  <c:v>1005.8</c:v>
                </c:pt>
                <c:pt idx="9">
                  <c:v>1379.7</c:v>
                </c:pt>
                <c:pt idx="10">
                  <c:v>1013.8</c:v>
                </c:pt>
                <c:pt idx="11">
                  <c:v>1032.8</c:v>
                </c:pt>
              </c:numCache>
            </c:numRef>
          </c:val>
          <c:extLst>
            <c:ext xmlns:c16="http://schemas.microsoft.com/office/drawing/2014/chart" uri="{C3380CC4-5D6E-409C-BE32-E72D297353CC}">
              <c16:uniqueId val="{00000000-CE83-44D4-99F4-448B6B763DC0}"/>
            </c:ext>
          </c:extLst>
        </c:ser>
        <c:ser>
          <c:idx val="1"/>
          <c:order val="1"/>
          <c:tx>
            <c:v>Lost MRR due to churn</c:v>
          </c:tx>
          <c:invertIfNegative val="0"/>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Template'!$C$136:$N$136</c:f>
              <c:numCache>
                <c:formatCode>_-[$$-409]* #,##0_ ;_-[$$-409]* \-#,##0\ ;_-[$$-409]* "-"_ ;_-@_ </c:formatCode>
                <c:ptCount val="12"/>
                <c:pt idx="0">
                  <c:v>-19</c:v>
                </c:pt>
                <c:pt idx="1">
                  <c:v>-87</c:v>
                </c:pt>
                <c:pt idx="2">
                  <c:v>-255</c:v>
                </c:pt>
                <c:pt idx="3">
                  <c:v>-155</c:v>
                </c:pt>
                <c:pt idx="4">
                  <c:v>-106</c:v>
                </c:pt>
                <c:pt idx="5">
                  <c:v>-106</c:v>
                </c:pt>
                <c:pt idx="6">
                  <c:v>-174</c:v>
                </c:pt>
                <c:pt idx="7">
                  <c:v>-242</c:v>
                </c:pt>
                <c:pt idx="8">
                  <c:v>-280</c:v>
                </c:pt>
                <c:pt idx="9">
                  <c:v>-440</c:v>
                </c:pt>
                <c:pt idx="10">
                  <c:v>-242</c:v>
                </c:pt>
                <c:pt idx="11">
                  <c:v>-342</c:v>
                </c:pt>
              </c:numCache>
            </c:numRef>
          </c:val>
          <c:extLst>
            <c:ext xmlns:c16="http://schemas.microsoft.com/office/drawing/2014/chart" uri="{C3380CC4-5D6E-409C-BE32-E72D297353CC}">
              <c16:uniqueId val="{00000001-CE83-44D4-99F4-448B6B763DC0}"/>
            </c:ext>
          </c:extLst>
        </c:ser>
        <c:ser>
          <c:idx val="4"/>
          <c:order val="2"/>
          <c:tx>
            <c:v>Lost MRR due to Downgrades</c:v>
          </c:tx>
          <c:spPr>
            <a:solidFill>
              <a:schemeClr val="accent6"/>
            </a:solidFill>
          </c:spPr>
          <c:invertIfNegative val="0"/>
          <c:val>
            <c:numRef>
              <c:f>'SaaS Plan Template'!$C$144:$N$144</c:f>
              <c:numCache>
                <c:formatCode>_-[$$-409]* #,##0_ ;_-[$$-409]* \-#,##0\ ;_-[$$-409]* "-"_ ;_-@_ </c:formatCode>
                <c:ptCount val="12"/>
                <c:pt idx="0">
                  <c:v>-30</c:v>
                </c:pt>
                <c:pt idx="1">
                  <c:v>-230</c:v>
                </c:pt>
                <c:pt idx="2">
                  <c:v>-130</c:v>
                </c:pt>
                <c:pt idx="3">
                  <c:v>-190</c:v>
                </c:pt>
                <c:pt idx="4">
                  <c:v>-130</c:v>
                </c:pt>
                <c:pt idx="5">
                  <c:v>-160</c:v>
                </c:pt>
                <c:pt idx="6">
                  <c:v>-290</c:v>
                </c:pt>
                <c:pt idx="7">
                  <c:v>-150</c:v>
                </c:pt>
                <c:pt idx="8">
                  <c:v>-190</c:v>
                </c:pt>
                <c:pt idx="9">
                  <c:v>-190</c:v>
                </c:pt>
                <c:pt idx="10">
                  <c:v>-30</c:v>
                </c:pt>
                <c:pt idx="11">
                  <c:v>-30</c:v>
                </c:pt>
              </c:numCache>
            </c:numRef>
          </c:val>
          <c:extLst>
            <c:ext xmlns:c16="http://schemas.microsoft.com/office/drawing/2014/chart" uri="{C3380CC4-5D6E-409C-BE32-E72D297353CC}">
              <c16:uniqueId val="{00000002-CE83-44D4-99F4-448B6B763DC0}"/>
            </c:ext>
          </c:extLst>
        </c:ser>
        <c:dLbls>
          <c:showLegendKey val="0"/>
          <c:showVal val="0"/>
          <c:showCatName val="0"/>
          <c:showSerName val="0"/>
          <c:showPercent val="0"/>
          <c:showBubbleSize val="0"/>
        </c:dLbls>
        <c:gapWidth val="150"/>
        <c:overlap val="100"/>
        <c:axId val="-2060976600"/>
        <c:axId val="-2060973560"/>
      </c:barChart>
      <c:dateAx>
        <c:axId val="-2060976600"/>
        <c:scaling>
          <c:orientation val="minMax"/>
        </c:scaling>
        <c:delete val="0"/>
        <c:axPos val="b"/>
        <c:numFmt formatCode="[$-409]mmm\-yy;@" sourceLinked="1"/>
        <c:majorTickMark val="out"/>
        <c:minorTickMark val="none"/>
        <c:tickLblPos val="low"/>
        <c:crossAx val="-2060973560"/>
        <c:crosses val="autoZero"/>
        <c:auto val="1"/>
        <c:lblOffset val="100"/>
        <c:baseTimeUnit val="months"/>
      </c:dateAx>
      <c:valAx>
        <c:axId val="-2060973560"/>
        <c:scaling>
          <c:orientation val="minMax"/>
        </c:scaling>
        <c:delete val="0"/>
        <c:axPos val="l"/>
        <c:majorGridlines/>
        <c:numFmt formatCode="_-[$$-409]* #,##0_ ;_-[$$-409]* \-#,##0\ ;_-[$$-409]* &quot;-&quot;_ ;_-@_ " sourceLinked="1"/>
        <c:majorTickMark val="out"/>
        <c:minorTickMark val="none"/>
        <c:tickLblPos val="nextTo"/>
        <c:crossAx val="-2060976600"/>
        <c:crosses val="autoZero"/>
        <c:crossBetween val="between"/>
      </c:valAx>
    </c:plotArea>
    <c:legend>
      <c:legendPos val="b"/>
      <c:layout>
        <c:manualLayout>
          <c:xMode val="edge"/>
          <c:yMode val="edge"/>
          <c:x val="6.24145299145299E-2"/>
          <c:y val="0.86399429332699296"/>
          <c:w val="0.93359316239316203"/>
          <c:h val="0.111310957012174"/>
        </c:manualLayout>
      </c:layout>
      <c:overlay val="0"/>
      <c:txPr>
        <a:bodyPr/>
        <a:lstStyle/>
        <a:p>
          <a:pPr>
            <a:defRPr sz="900"/>
          </a:pPr>
          <a:endParaRPr lang="en-US"/>
        </a:p>
      </c:txPr>
    </c:legend>
    <c:plotVisOnly val="1"/>
    <c:dispBlanksAs val="gap"/>
    <c:showDLblsOverMax val="0"/>
  </c:chart>
  <c:spPr>
    <a:ln w="12700" cmpd="sng">
      <a:solidFill>
        <a:srgbClr val="000000"/>
      </a:solidFill>
    </a:ln>
    <a:effectLst/>
  </c:spPr>
  <c:txPr>
    <a:bodyPr/>
    <a:lstStyle/>
    <a:p>
      <a:pPr>
        <a:defRPr>
          <a:latin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de-DE" sz="1200"/>
              <a:t>Churn</a:t>
            </a:r>
          </a:p>
        </c:rich>
      </c:tx>
      <c:overlay val="0"/>
    </c:title>
    <c:autoTitleDeleted val="0"/>
    <c:plotArea>
      <c:layout>
        <c:manualLayout>
          <c:layoutTarget val="inner"/>
          <c:xMode val="edge"/>
          <c:yMode val="edge"/>
          <c:x val="0.106717612759913"/>
          <c:y val="0.135466817185352"/>
          <c:w val="0.85826101380830599"/>
          <c:h val="0.61389734877483204"/>
        </c:manualLayout>
      </c:layout>
      <c:lineChart>
        <c:grouping val="standard"/>
        <c:varyColors val="0"/>
        <c:ser>
          <c:idx val="1"/>
          <c:order val="0"/>
          <c:tx>
            <c:v>Account Churn Rate</c:v>
          </c:tx>
          <c:spPr>
            <a:ln w="31750"/>
          </c:spPr>
          <c:marker>
            <c:symbol val="none"/>
          </c:marker>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Template'!$C$53:$N$53</c:f>
              <c:numCache>
                <c:formatCode>0.00%</c:formatCode>
                <c:ptCount val="12"/>
                <c:pt idx="0">
                  <c:v>1.4705882352941176E-2</c:v>
                </c:pt>
                <c:pt idx="1">
                  <c:v>2.7777777777777776E-2</c:v>
                </c:pt>
                <c:pt idx="2">
                  <c:v>3.2679738562091505E-2</c:v>
                </c:pt>
                <c:pt idx="3">
                  <c:v>2.5906735751295335E-2</c:v>
                </c:pt>
                <c:pt idx="4">
                  <c:v>1.6064257028112448E-2</c:v>
                </c:pt>
                <c:pt idx="5">
                  <c:v>1.3468013468013467E-2</c:v>
                </c:pt>
                <c:pt idx="6">
                  <c:v>1.680672268907563E-2</c:v>
                </c:pt>
                <c:pt idx="7">
                  <c:v>1.8867924528301886E-2</c:v>
                </c:pt>
                <c:pt idx="8">
                  <c:v>2.0533880903490759E-2</c:v>
                </c:pt>
                <c:pt idx="9">
                  <c:v>1.8115942028985508E-2</c:v>
                </c:pt>
                <c:pt idx="10">
                  <c:v>1.2861736334405145E-2</c:v>
                </c:pt>
                <c:pt idx="11">
                  <c:v>1.1730205278592375E-2</c:v>
                </c:pt>
              </c:numCache>
            </c:numRef>
          </c:val>
          <c:smooth val="0"/>
          <c:extLst>
            <c:ext xmlns:c16="http://schemas.microsoft.com/office/drawing/2014/chart" uri="{C3380CC4-5D6E-409C-BE32-E72D297353CC}">
              <c16:uniqueId val="{00000000-F4C3-4166-91E7-79CADF9C730D}"/>
            </c:ext>
          </c:extLst>
        </c:ser>
        <c:ser>
          <c:idx val="2"/>
          <c:order val="1"/>
          <c:tx>
            <c:v>MRR Churn Rate</c:v>
          </c:tx>
          <c:spPr>
            <a:ln w="31750">
              <a:solidFill>
                <a:schemeClr val="accent6"/>
              </a:solidFill>
            </a:ln>
          </c:spPr>
          <c:marker>
            <c:symbol val="none"/>
          </c:marker>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Template'!$C$152:$N$152</c:f>
              <c:numCache>
                <c:formatCode>0.00%</c:formatCode>
                <c:ptCount val="12"/>
                <c:pt idx="0">
                  <c:v>2.387914230019493E-2</c:v>
                </c:pt>
                <c:pt idx="1">
                  <c:v>9.4570405727923634E-2</c:v>
                </c:pt>
                <c:pt idx="2">
                  <c:v>7.7200721876879888E-2</c:v>
                </c:pt>
                <c:pt idx="3">
                  <c:v>5.6678166584524396E-2</c:v>
                </c:pt>
                <c:pt idx="4">
                  <c:v>3.0330291736280685E-2</c:v>
                </c:pt>
                <c:pt idx="5">
                  <c:v>2.8654529785629646E-2</c:v>
                </c:pt>
                <c:pt idx="6">
                  <c:v>4.1270123632482433E-2</c:v>
                </c:pt>
                <c:pt idx="7">
                  <c:v>2.9024137420405747E-2</c:v>
                </c:pt>
                <c:pt idx="8">
                  <c:v>3.0297170115387094E-2</c:v>
                </c:pt>
                <c:pt idx="9">
                  <c:v>3.5238841033672669E-2</c:v>
                </c:pt>
                <c:pt idx="10">
                  <c:v>1.3594562175129948E-2</c:v>
                </c:pt>
                <c:pt idx="11">
                  <c:v>1.7057960381511372E-2</c:v>
                </c:pt>
              </c:numCache>
            </c:numRef>
          </c:val>
          <c:smooth val="0"/>
          <c:extLst>
            <c:ext xmlns:c16="http://schemas.microsoft.com/office/drawing/2014/chart" uri="{C3380CC4-5D6E-409C-BE32-E72D297353CC}">
              <c16:uniqueId val="{00000001-F4C3-4166-91E7-79CADF9C730D}"/>
            </c:ext>
          </c:extLst>
        </c:ser>
        <c:ser>
          <c:idx val="0"/>
          <c:order val="2"/>
          <c:tx>
            <c:v>Net MRR Churn Rate</c:v>
          </c:tx>
          <c:spPr>
            <a:ln w="31750"/>
          </c:spPr>
          <c:marker>
            <c:symbol val="none"/>
          </c:marker>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Template'!$C$160:$N$160</c:f>
              <c:numCache>
                <c:formatCode>0.00%</c:formatCode>
                <c:ptCount val="12"/>
                <c:pt idx="0">
                  <c:v>-5.4093567251461985E-2</c:v>
                </c:pt>
                <c:pt idx="1">
                  <c:v>-2.7744630071599045E-2</c:v>
                </c:pt>
                <c:pt idx="2">
                  <c:v>2.7070382995789052E-2</c:v>
                </c:pt>
                <c:pt idx="3">
                  <c:v>2.2178413011335635E-2</c:v>
                </c:pt>
                <c:pt idx="4">
                  <c:v>-5.6548001542218226E-3</c:v>
                </c:pt>
                <c:pt idx="5">
                  <c:v>-1.5081331466120867E-3</c:v>
                </c:pt>
                <c:pt idx="6">
                  <c:v>1.2452192475317975E-3</c:v>
                </c:pt>
                <c:pt idx="7">
                  <c:v>8.8849400266548197E-4</c:v>
                </c:pt>
                <c:pt idx="8">
                  <c:v>-4.5123444852704182E-3</c:v>
                </c:pt>
                <c:pt idx="9">
                  <c:v>1.678040049222508E-3</c:v>
                </c:pt>
                <c:pt idx="10">
                  <c:v>-8.3966413434626158E-3</c:v>
                </c:pt>
                <c:pt idx="11">
                  <c:v>-7.7035950110051358E-3</c:v>
                </c:pt>
              </c:numCache>
            </c:numRef>
          </c:val>
          <c:smooth val="0"/>
          <c:extLst>
            <c:ext xmlns:c16="http://schemas.microsoft.com/office/drawing/2014/chart" uri="{C3380CC4-5D6E-409C-BE32-E72D297353CC}">
              <c16:uniqueId val="{00000002-F4C3-4166-91E7-79CADF9C730D}"/>
            </c:ext>
          </c:extLst>
        </c:ser>
        <c:dLbls>
          <c:showLegendKey val="0"/>
          <c:showVal val="0"/>
          <c:showCatName val="0"/>
          <c:showSerName val="0"/>
          <c:showPercent val="0"/>
          <c:showBubbleSize val="0"/>
        </c:dLbls>
        <c:smooth val="0"/>
        <c:axId val="-2060954744"/>
        <c:axId val="-2060951736"/>
      </c:lineChart>
      <c:dateAx>
        <c:axId val="-2060954744"/>
        <c:scaling>
          <c:orientation val="minMax"/>
        </c:scaling>
        <c:delete val="0"/>
        <c:axPos val="b"/>
        <c:numFmt formatCode="[$-409]mmm\-yy;@" sourceLinked="1"/>
        <c:majorTickMark val="out"/>
        <c:minorTickMark val="none"/>
        <c:tickLblPos val="low"/>
        <c:crossAx val="-2060951736"/>
        <c:crosses val="autoZero"/>
        <c:auto val="1"/>
        <c:lblOffset val="100"/>
        <c:baseTimeUnit val="months"/>
      </c:dateAx>
      <c:valAx>
        <c:axId val="-2060951736"/>
        <c:scaling>
          <c:orientation val="minMax"/>
        </c:scaling>
        <c:delete val="0"/>
        <c:axPos val="l"/>
        <c:majorGridlines/>
        <c:numFmt formatCode="0%" sourceLinked="0"/>
        <c:majorTickMark val="out"/>
        <c:minorTickMark val="none"/>
        <c:tickLblPos val="nextTo"/>
        <c:crossAx val="-2060954744"/>
        <c:crosses val="autoZero"/>
        <c:crossBetween val="between"/>
      </c:valAx>
    </c:plotArea>
    <c:legend>
      <c:legendPos val="b"/>
      <c:layout>
        <c:manualLayout>
          <c:xMode val="edge"/>
          <c:yMode val="edge"/>
          <c:x val="5.1891667422890198E-2"/>
          <c:y val="0.91239518043908896"/>
          <c:w val="0.92699025098615395"/>
          <c:h val="6.3322014802238702E-2"/>
        </c:manualLayout>
      </c:layout>
      <c:overlay val="0"/>
      <c:txPr>
        <a:bodyPr/>
        <a:lstStyle/>
        <a:p>
          <a:pPr>
            <a:defRPr sz="900"/>
          </a:pPr>
          <a:endParaRPr lang="en-US"/>
        </a:p>
      </c:txPr>
    </c:legend>
    <c:plotVisOnly val="1"/>
    <c:dispBlanksAs val="gap"/>
    <c:showDLblsOverMax val="0"/>
  </c:chart>
  <c:spPr>
    <a:ln w="12700" cmpd="sng">
      <a:solidFill>
        <a:srgbClr val="000000"/>
      </a:solidFill>
    </a:ln>
  </c:spPr>
  <c:txPr>
    <a:bodyPr/>
    <a:lstStyle/>
    <a:p>
      <a:pPr>
        <a:defRPr>
          <a:latin typeface="Arial"/>
          <a:cs typeface="Arial"/>
        </a:defRPr>
      </a:pPr>
      <a:endParaRPr lang="en-US"/>
    </a:p>
  </c:txPr>
  <c:printSettings>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de-DE" sz="1200"/>
              <a:t>m/m Growth Rate</a:t>
            </a:r>
          </a:p>
        </c:rich>
      </c:tx>
      <c:overlay val="0"/>
    </c:title>
    <c:autoTitleDeleted val="0"/>
    <c:plotArea>
      <c:layout>
        <c:manualLayout>
          <c:layoutTarget val="inner"/>
          <c:xMode val="edge"/>
          <c:yMode val="edge"/>
          <c:x val="0.11026022487711"/>
          <c:y val="0.15051870434407899"/>
          <c:w val="0.85473127851199304"/>
          <c:h val="0.55923772745398403"/>
        </c:manualLayout>
      </c:layout>
      <c:lineChart>
        <c:grouping val="standard"/>
        <c:varyColors val="0"/>
        <c:ser>
          <c:idx val="0"/>
          <c:order val="0"/>
          <c:tx>
            <c:v>Visitors</c:v>
          </c:tx>
          <c:spPr>
            <a:ln w="31750" cmpd="sng"/>
          </c:spPr>
          <c:marker>
            <c:symbol val="none"/>
          </c:marker>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Template'!$C$10:$N$10</c:f>
              <c:numCache>
                <c:formatCode>0.00%</c:formatCode>
                <c:ptCount val="12"/>
                <c:pt idx="1">
                  <c:v>0.24406349206349209</c:v>
                </c:pt>
                <c:pt idx="2">
                  <c:v>9.7785036235582323E-2</c:v>
                </c:pt>
                <c:pt idx="3">
                  <c:v>-7.0943747094374676E-2</c:v>
                </c:pt>
                <c:pt idx="4">
                  <c:v>0.12540032025620507</c:v>
                </c:pt>
                <c:pt idx="5">
                  <c:v>-8.0480213428190339E-2</c:v>
                </c:pt>
                <c:pt idx="6">
                  <c:v>0.20348162475822051</c:v>
                </c:pt>
                <c:pt idx="7">
                  <c:v>0.17052394728383158</c:v>
                </c:pt>
                <c:pt idx="8">
                  <c:v>5.9453521900315831E-2</c:v>
                </c:pt>
                <c:pt idx="9">
                  <c:v>-6.4800414722654409E-3</c:v>
                </c:pt>
                <c:pt idx="10">
                  <c:v>3.6394469084268133E-2</c:v>
                </c:pt>
                <c:pt idx="11">
                  <c:v>3.3480176211453827E-2</c:v>
                </c:pt>
              </c:numCache>
            </c:numRef>
          </c:val>
          <c:smooth val="0"/>
          <c:extLst>
            <c:ext xmlns:c16="http://schemas.microsoft.com/office/drawing/2014/chart" uri="{C3380CC4-5D6E-409C-BE32-E72D297353CC}">
              <c16:uniqueId val="{00000000-68A2-4BF6-B430-E962F49A11E4}"/>
            </c:ext>
          </c:extLst>
        </c:ser>
        <c:ser>
          <c:idx val="1"/>
          <c:order val="1"/>
          <c:tx>
            <c:v>Signups</c:v>
          </c:tx>
          <c:spPr>
            <a:ln w="31750">
              <a:solidFill>
                <a:srgbClr val="008000"/>
              </a:solidFill>
            </a:ln>
          </c:spPr>
          <c:marker>
            <c:symbol val="none"/>
          </c:marker>
          <c:val>
            <c:numRef>
              <c:f>'SaaS Plan Template'!$C$15:$N$15</c:f>
              <c:numCache>
                <c:formatCode>0.00%</c:formatCode>
                <c:ptCount val="12"/>
                <c:pt idx="1">
                  <c:v>0.47089947089947093</c:v>
                </c:pt>
                <c:pt idx="2">
                  <c:v>0.1223021582733812</c:v>
                </c:pt>
                <c:pt idx="3">
                  <c:v>0.17628205128205132</c:v>
                </c:pt>
                <c:pt idx="4">
                  <c:v>0.12261580381471382</c:v>
                </c:pt>
                <c:pt idx="5">
                  <c:v>7.2815533980582492E-2</c:v>
                </c:pt>
                <c:pt idx="6">
                  <c:v>8.144796380090491E-2</c:v>
                </c:pt>
                <c:pt idx="7">
                  <c:v>7.1129707112970619E-2</c:v>
                </c:pt>
                <c:pt idx="8">
                  <c:v>-2.9296875E-2</c:v>
                </c:pt>
                <c:pt idx="9">
                  <c:v>3.4205231388329871E-2</c:v>
                </c:pt>
                <c:pt idx="10">
                  <c:v>2.1400778210116655E-2</c:v>
                </c:pt>
                <c:pt idx="11">
                  <c:v>0.1009523809523809</c:v>
                </c:pt>
              </c:numCache>
            </c:numRef>
          </c:val>
          <c:smooth val="0"/>
          <c:extLst>
            <c:ext xmlns:c16="http://schemas.microsoft.com/office/drawing/2014/chart" uri="{C3380CC4-5D6E-409C-BE32-E72D297353CC}">
              <c16:uniqueId val="{00000001-68A2-4BF6-B430-E962F49A11E4}"/>
            </c:ext>
          </c:extLst>
        </c:ser>
        <c:ser>
          <c:idx val="2"/>
          <c:order val="2"/>
          <c:tx>
            <c:v>Customers</c:v>
          </c:tx>
          <c:spPr>
            <a:ln w="31750">
              <a:solidFill>
                <a:schemeClr val="accent6"/>
              </a:solidFill>
            </a:ln>
          </c:spPr>
          <c:marker>
            <c:symbol val="none"/>
          </c:marker>
          <c:val>
            <c:numRef>
              <c:f>'SaaS Plan Template'!$C$106:$N$106</c:f>
              <c:numCache>
                <c:formatCode>0.00%</c:formatCode>
                <c:ptCount val="12"/>
                <c:pt idx="1">
                  <c:v>0.39869281045751626</c:v>
                </c:pt>
                <c:pt idx="2">
                  <c:v>0.31308411214953269</c:v>
                </c:pt>
                <c:pt idx="3">
                  <c:v>0.27402135231316715</c:v>
                </c:pt>
                <c:pt idx="4">
                  <c:v>0.2067039106145252</c:v>
                </c:pt>
                <c:pt idx="5">
                  <c:v>0.19212962962962954</c:v>
                </c:pt>
                <c:pt idx="6">
                  <c:v>0.18640776699029127</c:v>
                </c:pt>
                <c:pt idx="7">
                  <c:v>0.15220949263502459</c:v>
                </c:pt>
                <c:pt idx="8">
                  <c:v>0.14346590909090917</c:v>
                </c:pt>
                <c:pt idx="9">
                  <c:v>0.1279503105590063</c:v>
                </c:pt>
                <c:pt idx="10">
                  <c:v>0.1090308370044053</c:v>
                </c:pt>
                <c:pt idx="11">
                  <c:v>0.11122144985104265</c:v>
                </c:pt>
              </c:numCache>
            </c:numRef>
          </c:val>
          <c:smooth val="0"/>
          <c:extLst>
            <c:ext xmlns:c16="http://schemas.microsoft.com/office/drawing/2014/chart" uri="{C3380CC4-5D6E-409C-BE32-E72D297353CC}">
              <c16:uniqueId val="{00000002-68A2-4BF6-B430-E962F49A11E4}"/>
            </c:ext>
          </c:extLst>
        </c:ser>
        <c:ser>
          <c:idx val="3"/>
          <c:order val="3"/>
          <c:tx>
            <c:v>MRR</c:v>
          </c:tx>
          <c:spPr>
            <a:ln w="31750"/>
          </c:spPr>
          <c:marker>
            <c:symbol val="none"/>
          </c:marker>
          <c:val>
            <c:numRef>
              <c:f>'SaaS Plan Template'!$C$183:$N$183</c:f>
              <c:numCache>
                <c:formatCode>0.00%</c:formatCode>
                <c:ptCount val="12"/>
                <c:pt idx="1">
                  <c:v>0.51098910077291371</c:v>
                </c:pt>
                <c:pt idx="2">
                  <c:v>0.36564000519098494</c:v>
                </c:pt>
                <c:pt idx="3">
                  <c:v>0.25132643849284908</c:v>
                </c:pt>
                <c:pt idx="4">
                  <c:v>0.21846027275891533</c:v>
                </c:pt>
                <c:pt idx="5">
                  <c:v>0.20462253616225623</c:v>
                </c:pt>
                <c:pt idx="6">
                  <c:v>0.18618819309107848</c:v>
                </c:pt>
                <c:pt idx="7">
                  <c:v>0.15968958435563319</c:v>
                </c:pt>
                <c:pt idx="8">
                  <c:v>0.16028309219929282</c:v>
                </c:pt>
                <c:pt idx="9">
                  <c:v>0.14299028056166363</c:v>
                </c:pt>
                <c:pt idx="10">
                  <c:v>0.10704317225177773</c:v>
                </c:pt>
                <c:pt idx="11">
                  <c:v>0.11831276379077349</c:v>
                </c:pt>
              </c:numCache>
            </c:numRef>
          </c:val>
          <c:smooth val="0"/>
          <c:extLst>
            <c:ext xmlns:c16="http://schemas.microsoft.com/office/drawing/2014/chart" uri="{C3380CC4-5D6E-409C-BE32-E72D297353CC}">
              <c16:uniqueId val="{00000003-68A2-4BF6-B430-E962F49A11E4}"/>
            </c:ext>
          </c:extLst>
        </c:ser>
        <c:dLbls>
          <c:showLegendKey val="0"/>
          <c:showVal val="0"/>
          <c:showCatName val="0"/>
          <c:showSerName val="0"/>
          <c:showPercent val="0"/>
          <c:showBubbleSize val="0"/>
        </c:dLbls>
        <c:smooth val="0"/>
        <c:axId val="-2060913224"/>
        <c:axId val="-2060910040"/>
      </c:lineChart>
      <c:dateAx>
        <c:axId val="-2060913224"/>
        <c:scaling>
          <c:orientation val="minMax"/>
        </c:scaling>
        <c:delete val="0"/>
        <c:axPos val="b"/>
        <c:numFmt formatCode="[$-409]mmm\-yy;@" sourceLinked="1"/>
        <c:majorTickMark val="out"/>
        <c:minorTickMark val="none"/>
        <c:tickLblPos val="low"/>
        <c:crossAx val="-2060910040"/>
        <c:crosses val="autoZero"/>
        <c:auto val="1"/>
        <c:lblOffset val="100"/>
        <c:baseTimeUnit val="months"/>
      </c:dateAx>
      <c:valAx>
        <c:axId val="-2060910040"/>
        <c:scaling>
          <c:orientation val="minMax"/>
        </c:scaling>
        <c:delete val="0"/>
        <c:axPos val="l"/>
        <c:majorGridlines/>
        <c:numFmt formatCode="0%" sourceLinked="0"/>
        <c:majorTickMark val="out"/>
        <c:minorTickMark val="none"/>
        <c:tickLblPos val="nextTo"/>
        <c:crossAx val="-2060913224"/>
        <c:crosses val="autoZero"/>
        <c:crossBetween val="between"/>
      </c:valAx>
    </c:plotArea>
    <c:legend>
      <c:legendPos val="b"/>
      <c:layout>
        <c:manualLayout>
          <c:xMode val="edge"/>
          <c:yMode val="edge"/>
          <c:x val="6.1015017004933502E-4"/>
          <c:y val="0.89828413368411597"/>
          <c:w val="0.99877948713807296"/>
          <c:h val="7.0357802910867795E-2"/>
        </c:manualLayout>
      </c:layout>
      <c:overlay val="0"/>
      <c:txPr>
        <a:bodyPr/>
        <a:lstStyle/>
        <a:p>
          <a:pPr>
            <a:defRPr sz="900"/>
          </a:pPr>
          <a:endParaRPr lang="en-US"/>
        </a:p>
      </c:txPr>
    </c:legend>
    <c:plotVisOnly val="1"/>
    <c:dispBlanksAs val="gap"/>
    <c:showDLblsOverMax val="0"/>
  </c:chart>
  <c:spPr>
    <a:ln w="12700" cmpd="sng">
      <a:solidFill>
        <a:srgbClr val="000000"/>
      </a:solidFill>
    </a:ln>
  </c:spPr>
  <c:txPr>
    <a:bodyPr/>
    <a:lstStyle/>
    <a:p>
      <a:pPr>
        <a:defRPr>
          <a:latin typeface="Arial"/>
          <a:cs typeface="Arial"/>
        </a:defRPr>
      </a:pPr>
      <a:endParaRPr lang="en-US"/>
    </a:p>
  </c:txPr>
  <c:printSettings>
    <c:headerFooter/>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nchor="ctr" anchorCtr="1"/>
          <a:lstStyle/>
          <a:p>
            <a:pPr>
              <a:defRPr/>
            </a:pPr>
            <a:r>
              <a:rPr lang="de-DE" sz="1200"/>
              <a:t>Conversion Rate by Plan</a:t>
            </a:r>
          </a:p>
        </c:rich>
      </c:tx>
      <c:layout>
        <c:manualLayout>
          <c:xMode val="edge"/>
          <c:yMode val="edge"/>
          <c:x val="0.30411279470135699"/>
          <c:y val="4.7037196731223502E-2"/>
        </c:manualLayout>
      </c:layout>
      <c:overlay val="0"/>
    </c:title>
    <c:autoTitleDeleted val="0"/>
    <c:plotArea>
      <c:layout>
        <c:manualLayout>
          <c:layoutTarget val="inner"/>
          <c:xMode val="edge"/>
          <c:yMode val="edge"/>
          <c:x val="9.5941805550134596E-2"/>
          <c:y val="0.18971669348260101"/>
          <c:w val="0.86903682101808499"/>
          <c:h val="0.53179841042670195"/>
        </c:manualLayout>
      </c:layout>
      <c:lineChart>
        <c:grouping val="standard"/>
        <c:varyColors val="0"/>
        <c:ser>
          <c:idx val="1"/>
          <c:order val="0"/>
          <c:tx>
            <c:v>Basic</c:v>
          </c:tx>
          <c:spPr>
            <a:ln w="31750">
              <a:solidFill>
                <a:schemeClr val="accent5"/>
              </a:solidFill>
            </a:ln>
          </c:spPr>
          <c:marker>
            <c:symbol val="none"/>
          </c:marker>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Template'!$C$358:$N$358</c:f>
              <c:numCache>
                <c:formatCode>0.00%</c:formatCode>
                <c:ptCount val="12"/>
                <c:pt idx="1">
                  <c:v>0.24867724867724866</c:v>
                </c:pt>
                <c:pt idx="2">
                  <c:v>0.19784172661870503</c:v>
                </c:pt>
                <c:pt idx="3">
                  <c:v>0.20833333333333334</c:v>
                </c:pt>
                <c:pt idx="4">
                  <c:v>0.16348773841961853</c:v>
                </c:pt>
                <c:pt idx="5">
                  <c:v>0.16262135922330098</c:v>
                </c:pt>
                <c:pt idx="6">
                  <c:v>0.17873303167420815</c:v>
                </c:pt>
                <c:pt idx="7">
                  <c:v>0.16527196652719664</c:v>
                </c:pt>
                <c:pt idx="8">
                  <c:v>0.16796875</c:v>
                </c:pt>
                <c:pt idx="9">
                  <c:v>0.18309859154929578</c:v>
                </c:pt>
                <c:pt idx="10">
                  <c:v>0.15953307392996108</c:v>
                </c:pt>
                <c:pt idx="11">
                  <c:v>0.17333333333333334</c:v>
                </c:pt>
              </c:numCache>
            </c:numRef>
          </c:val>
          <c:smooth val="0"/>
          <c:extLst>
            <c:ext xmlns:c16="http://schemas.microsoft.com/office/drawing/2014/chart" uri="{C3380CC4-5D6E-409C-BE32-E72D297353CC}">
              <c16:uniqueId val="{00000000-1A59-439B-A7E5-8F1A5B93DA62}"/>
            </c:ext>
          </c:extLst>
        </c:ser>
        <c:ser>
          <c:idx val="0"/>
          <c:order val="1"/>
          <c:tx>
            <c:v>Pro</c:v>
          </c:tx>
          <c:spPr>
            <a:ln w="31750">
              <a:solidFill>
                <a:schemeClr val="bg2">
                  <a:lumMod val="50000"/>
                </a:schemeClr>
              </a:solidFill>
            </a:ln>
          </c:spPr>
          <c:marker>
            <c:symbol val="none"/>
          </c:marker>
          <c:val>
            <c:numRef>
              <c:f>'SaaS Plan Template'!$C$359:$N$359</c:f>
              <c:numCache>
                <c:formatCode>0.00%</c:formatCode>
                <c:ptCount val="12"/>
                <c:pt idx="1">
                  <c:v>5.8201058201058198E-2</c:v>
                </c:pt>
                <c:pt idx="2">
                  <c:v>3.5971223021582732E-2</c:v>
                </c:pt>
                <c:pt idx="3">
                  <c:v>2.8846153846153848E-2</c:v>
                </c:pt>
                <c:pt idx="4">
                  <c:v>3.2697547683923703E-2</c:v>
                </c:pt>
                <c:pt idx="5">
                  <c:v>2.9126213592233011E-2</c:v>
                </c:pt>
                <c:pt idx="6">
                  <c:v>3.1674208144796379E-2</c:v>
                </c:pt>
                <c:pt idx="7">
                  <c:v>2.7196652719665274E-2</c:v>
                </c:pt>
                <c:pt idx="8">
                  <c:v>2.5390625E-2</c:v>
                </c:pt>
                <c:pt idx="9">
                  <c:v>2.2132796780684104E-2</c:v>
                </c:pt>
                <c:pt idx="10">
                  <c:v>3.6964980544747082E-2</c:v>
                </c:pt>
                <c:pt idx="11">
                  <c:v>3.619047619047619E-2</c:v>
                </c:pt>
              </c:numCache>
            </c:numRef>
          </c:val>
          <c:smooth val="0"/>
          <c:extLst>
            <c:ext xmlns:c16="http://schemas.microsoft.com/office/drawing/2014/chart" uri="{C3380CC4-5D6E-409C-BE32-E72D297353CC}">
              <c16:uniqueId val="{00000001-1A59-439B-A7E5-8F1A5B93DA62}"/>
            </c:ext>
          </c:extLst>
        </c:ser>
        <c:ser>
          <c:idx val="2"/>
          <c:order val="2"/>
          <c:tx>
            <c:v>Enterprise</c:v>
          </c:tx>
          <c:spPr>
            <a:ln w="31750">
              <a:solidFill>
                <a:schemeClr val="accent4">
                  <a:lumMod val="60000"/>
                  <a:lumOff val="40000"/>
                </a:schemeClr>
              </a:solidFill>
            </a:ln>
          </c:spPr>
          <c:marker>
            <c:symbol val="none"/>
          </c:marker>
          <c:val>
            <c:numRef>
              <c:f>'SaaS Plan Template'!$C$360:$N$360</c:f>
              <c:numCache>
                <c:formatCode>0.00%</c:formatCode>
                <c:ptCount val="12"/>
                <c:pt idx="1">
                  <c:v>3.1746031746031744E-2</c:v>
                </c:pt>
                <c:pt idx="2">
                  <c:v>2.5179856115107913E-2</c:v>
                </c:pt>
                <c:pt idx="3">
                  <c:v>2.564102564102564E-2</c:v>
                </c:pt>
                <c:pt idx="4">
                  <c:v>1.6348773841961851E-2</c:v>
                </c:pt>
                <c:pt idx="5">
                  <c:v>1.9417475728155338E-2</c:v>
                </c:pt>
                <c:pt idx="6">
                  <c:v>2.0361990950226245E-2</c:v>
                </c:pt>
                <c:pt idx="7">
                  <c:v>1.8828451882845189E-2</c:v>
                </c:pt>
                <c:pt idx="8">
                  <c:v>2.34375E-2</c:v>
                </c:pt>
                <c:pt idx="9">
                  <c:v>2.2132796780684104E-2</c:v>
                </c:pt>
                <c:pt idx="10">
                  <c:v>1.1673151750972763E-2</c:v>
                </c:pt>
                <c:pt idx="11">
                  <c:v>1.9047619047619049E-2</c:v>
                </c:pt>
              </c:numCache>
            </c:numRef>
          </c:val>
          <c:smooth val="0"/>
          <c:extLst>
            <c:ext xmlns:c16="http://schemas.microsoft.com/office/drawing/2014/chart" uri="{C3380CC4-5D6E-409C-BE32-E72D297353CC}">
              <c16:uniqueId val="{00000002-1A59-439B-A7E5-8F1A5B93DA62}"/>
            </c:ext>
          </c:extLst>
        </c:ser>
        <c:dLbls>
          <c:showLegendKey val="0"/>
          <c:showVal val="0"/>
          <c:showCatName val="0"/>
          <c:showSerName val="0"/>
          <c:showPercent val="0"/>
          <c:showBubbleSize val="0"/>
        </c:dLbls>
        <c:smooth val="0"/>
        <c:axId val="-2060876072"/>
        <c:axId val="-2060873160"/>
      </c:lineChart>
      <c:dateAx>
        <c:axId val="-2060876072"/>
        <c:scaling>
          <c:orientation val="minMax"/>
        </c:scaling>
        <c:delete val="0"/>
        <c:axPos val="b"/>
        <c:numFmt formatCode="[$-409]mmm\-yy;@" sourceLinked="1"/>
        <c:majorTickMark val="out"/>
        <c:minorTickMark val="none"/>
        <c:tickLblPos val="low"/>
        <c:crossAx val="-2060873160"/>
        <c:crosses val="autoZero"/>
        <c:auto val="1"/>
        <c:lblOffset val="100"/>
        <c:baseTimeUnit val="months"/>
      </c:dateAx>
      <c:valAx>
        <c:axId val="-2060873160"/>
        <c:scaling>
          <c:orientation val="minMax"/>
        </c:scaling>
        <c:delete val="0"/>
        <c:axPos val="l"/>
        <c:majorGridlines/>
        <c:numFmt formatCode="0%" sourceLinked="0"/>
        <c:majorTickMark val="out"/>
        <c:minorTickMark val="none"/>
        <c:tickLblPos val="nextTo"/>
        <c:crossAx val="-2060876072"/>
        <c:crosses val="autoZero"/>
        <c:crossBetween val="between"/>
      </c:valAx>
    </c:plotArea>
    <c:legend>
      <c:legendPos val="b"/>
      <c:layout>
        <c:manualLayout>
          <c:xMode val="edge"/>
          <c:yMode val="edge"/>
          <c:x val="0.11654650651724199"/>
          <c:y val="0.89671600736916102"/>
          <c:w val="0.79427923425586699"/>
          <c:h val="7.0357954918982807E-2"/>
        </c:manualLayout>
      </c:layout>
      <c:overlay val="0"/>
      <c:txPr>
        <a:bodyPr/>
        <a:lstStyle/>
        <a:p>
          <a:pPr>
            <a:defRPr sz="900"/>
          </a:pPr>
          <a:endParaRPr lang="en-US"/>
        </a:p>
      </c:txPr>
    </c:legend>
    <c:plotVisOnly val="1"/>
    <c:dispBlanksAs val="gap"/>
    <c:showDLblsOverMax val="0"/>
  </c:chart>
  <c:spPr>
    <a:ln w="12700" cmpd="sng">
      <a:solidFill>
        <a:srgbClr val="000000"/>
      </a:solidFill>
    </a:ln>
  </c:spPr>
  <c:txPr>
    <a:bodyPr/>
    <a:lstStyle/>
    <a:p>
      <a:pPr>
        <a:defRPr>
          <a:latin typeface="Arial"/>
          <a:cs typeface="Arial"/>
        </a:defRPr>
      </a:pPr>
      <a:endParaRPr lang="en-US"/>
    </a:p>
  </c:txPr>
  <c:printSettings>
    <c:headerFooter/>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de-DE" sz="1200"/>
              <a:t>Time to recover</a:t>
            </a:r>
            <a:r>
              <a:rPr lang="de-DE" sz="1200" baseline="0"/>
              <a:t> CACs</a:t>
            </a:r>
          </a:p>
          <a:p>
            <a:pPr>
              <a:defRPr/>
            </a:pPr>
            <a:r>
              <a:rPr lang="de-DE" sz="800" baseline="0"/>
              <a:t>(for paid signups)</a:t>
            </a:r>
            <a:endParaRPr lang="de-DE" sz="800"/>
          </a:p>
        </c:rich>
      </c:tx>
      <c:overlay val="0"/>
    </c:title>
    <c:autoTitleDeleted val="0"/>
    <c:plotArea>
      <c:layout>
        <c:manualLayout>
          <c:layoutTarget val="inner"/>
          <c:xMode val="edge"/>
          <c:yMode val="edge"/>
          <c:x val="0.148322401392537"/>
          <c:y val="0.166249654648432"/>
          <c:w val="0.78768625170881101"/>
          <c:h val="0.58818475480369004"/>
        </c:manualLayout>
      </c:layout>
      <c:lineChart>
        <c:grouping val="standard"/>
        <c:varyColors val="0"/>
        <c:ser>
          <c:idx val="3"/>
          <c:order val="0"/>
          <c:tx>
            <c:v>Basic</c:v>
          </c:tx>
          <c:spPr>
            <a:ln w="31750">
              <a:solidFill>
                <a:schemeClr val="accent5"/>
              </a:solidFill>
            </a:ln>
          </c:spPr>
          <c:marker>
            <c:symbol val="none"/>
          </c:marker>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Template'!$C$216:$N$216</c:f>
              <c:numCache>
                <c:formatCode>0.0</c:formatCode>
                <c:ptCount val="12"/>
                <c:pt idx="1">
                  <c:v>12.199781343343375</c:v>
                </c:pt>
                <c:pt idx="2">
                  <c:v>22.256503730817446</c:v>
                </c:pt>
                <c:pt idx="3">
                  <c:v>19.500355385080763</c:v>
                </c:pt>
                <c:pt idx="4">
                  <c:v>25.457881507941206</c:v>
                </c:pt>
                <c:pt idx="5">
                  <c:v>22.765241004266361</c:v>
                </c:pt>
                <c:pt idx="6">
                  <c:v>18.537349238198132</c:v>
                </c:pt>
                <c:pt idx="7">
                  <c:v>20.140758545606939</c:v>
                </c:pt>
                <c:pt idx="8">
                  <c:v>21.185145197303253</c:v>
                </c:pt>
                <c:pt idx="9">
                  <c:v>20.964771646325488</c:v>
                </c:pt>
                <c:pt idx="10">
                  <c:v>18.788489277041073</c:v>
                </c:pt>
                <c:pt idx="11">
                  <c:v>18.456235664259101</c:v>
                </c:pt>
              </c:numCache>
            </c:numRef>
          </c:val>
          <c:smooth val="0"/>
          <c:extLst>
            <c:ext xmlns:c16="http://schemas.microsoft.com/office/drawing/2014/chart" uri="{C3380CC4-5D6E-409C-BE32-E72D297353CC}">
              <c16:uniqueId val="{00000000-B7ED-45D3-B291-906559EDC511}"/>
            </c:ext>
          </c:extLst>
        </c:ser>
        <c:ser>
          <c:idx val="0"/>
          <c:order val="1"/>
          <c:tx>
            <c:v>Pro</c:v>
          </c:tx>
          <c:spPr>
            <a:ln w="31750">
              <a:solidFill>
                <a:schemeClr val="bg2">
                  <a:lumMod val="50000"/>
                </a:schemeClr>
              </a:solidFill>
            </a:ln>
          </c:spPr>
          <c:marker>
            <c:symbol val="none"/>
          </c:marker>
          <c:val>
            <c:numRef>
              <c:f>'SaaS Plan Template'!$C$217:$N$217</c:f>
              <c:numCache>
                <c:formatCode>0.0</c:formatCode>
                <c:ptCount val="12"/>
                <c:pt idx="1">
                  <c:v>8.5486136145944496</c:v>
                </c:pt>
                <c:pt idx="2">
                  <c:v>13.072830351372204</c:v>
                </c:pt>
                <c:pt idx="3">
                  <c:v>12.342499504580484</c:v>
                </c:pt>
                <c:pt idx="4">
                  <c:v>13.509210149826469</c:v>
                </c:pt>
                <c:pt idx="5">
                  <c:v>12.540342270846686</c:v>
                </c:pt>
                <c:pt idx="6">
                  <c:v>10.284490419544438</c:v>
                </c:pt>
                <c:pt idx="7">
                  <c:v>11.305335069336303</c:v>
                </c:pt>
                <c:pt idx="8">
                  <c:v>11.820985177516731</c:v>
                </c:pt>
                <c:pt idx="9">
                  <c:v>12.37303672984971</c:v>
                </c:pt>
                <c:pt idx="10">
                  <c:v>9.6400081360817644</c:v>
                </c:pt>
                <c:pt idx="11">
                  <c:v>9.4281267478825193</c:v>
                </c:pt>
              </c:numCache>
            </c:numRef>
          </c:val>
          <c:smooth val="0"/>
          <c:extLst>
            <c:ext xmlns:c16="http://schemas.microsoft.com/office/drawing/2014/chart" uri="{C3380CC4-5D6E-409C-BE32-E72D297353CC}">
              <c16:uniqueId val="{00000001-B7ED-45D3-B291-906559EDC511}"/>
            </c:ext>
          </c:extLst>
        </c:ser>
        <c:ser>
          <c:idx val="1"/>
          <c:order val="2"/>
          <c:tx>
            <c:v>Enterprise</c:v>
          </c:tx>
          <c:spPr>
            <a:ln w="31750">
              <a:solidFill>
                <a:schemeClr val="accent4">
                  <a:lumMod val="60000"/>
                  <a:lumOff val="40000"/>
                </a:schemeClr>
              </a:solidFill>
            </a:ln>
          </c:spPr>
          <c:marker>
            <c:symbol val="none"/>
          </c:marker>
          <c:val>
            <c:numRef>
              <c:f>'SaaS Plan Template'!$C$218:$N$218</c:f>
              <c:numCache>
                <c:formatCode>0.0</c:formatCode>
                <c:ptCount val="12"/>
                <c:pt idx="1">
                  <c:v>7.0332281023070511</c:v>
                </c:pt>
                <c:pt idx="2">
                  <c:v>7.3488696056385088</c:v>
                </c:pt>
                <c:pt idx="3">
                  <c:v>7.1412340776246772</c:v>
                </c:pt>
                <c:pt idx="4">
                  <c:v>10.666573895699344</c:v>
                </c:pt>
                <c:pt idx="5">
                  <c:v>8.9119613841213443</c:v>
                </c:pt>
                <c:pt idx="6">
                  <c:v>7.9247717003191473</c:v>
                </c:pt>
                <c:pt idx="7">
                  <c:v>7.6277251612961035</c:v>
                </c:pt>
                <c:pt idx="8">
                  <c:v>6.3898447251509376</c:v>
                </c:pt>
                <c:pt idx="9">
                  <c:v>6.3354433205570304</c:v>
                </c:pt>
                <c:pt idx="10">
                  <c:v>9.2858660658747976</c:v>
                </c:pt>
                <c:pt idx="11">
                  <c:v>6.0857484498235301</c:v>
                </c:pt>
              </c:numCache>
            </c:numRef>
          </c:val>
          <c:smooth val="0"/>
          <c:extLst>
            <c:ext xmlns:c16="http://schemas.microsoft.com/office/drawing/2014/chart" uri="{C3380CC4-5D6E-409C-BE32-E72D297353CC}">
              <c16:uniqueId val="{00000002-B7ED-45D3-B291-906559EDC511}"/>
            </c:ext>
          </c:extLst>
        </c:ser>
        <c:dLbls>
          <c:showLegendKey val="0"/>
          <c:showVal val="0"/>
          <c:showCatName val="0"/>
          <c:showSerName val="0"/>
          <c:showPercent val="0"/>
          <c:showBubbleSize val="0"/>
        </c:dLbls>
        <c:smooth val="0"/>
        <c:axId val="-2060836904"/>
        <c:axId val="-2060833992"/>
      </c:lineChart>
      <c:dateAx>
        <c:axId val="-2060836904"/>
        <c:scaling>
          <c:orientation val="minMax"/>
        </c:scaling>
        <c:delete val="0"/>
        <c:axPos val="b"/>
        <c:numFmt formatCode="[$-409]mmm\-yy;@" sourceLinked="1"/>
        <c:majorTickMark val="out"/>
        <c:minorTickMark val="none"/>
        <c:tickLblPos val="low"/>
        <c:crossAx val="-2060833992"/>
        <c:crosses val="autoZero"/>
        <c:auto val="1"/>
        <c:lblOffset val="100"/>
        <c:baseTimeUnit val="months"/>
      </c:dateAx>
      <c:valAx>
        <c:axId val="-2060833992"/>
        <c:scaling>
          <c:orientation val="minMax"/>
        </c:scaling>
        <c:delete val="0"/>
        <c:axPos val="l"/>
        <c:majorGridlines/>
        <c:title>
          <c:tx>
            <c:rich>
              <a:bodyPr rot="-5400000" vert="horz"/>
              <a:lstStyle/>
              <a:p>
                <a:pPr>
                  <a:defRPr/>
                </a:pPr>
                <a:r>
                  <a:rPr lang="de-DE"/>
                  <a:t>Months</a:t>
                </a:r>
              </a:p>
            </c:rich>
          </c:tx>
          <c:overlay val="0"/>
        </c:title>
        <c:numFmt formatCode="0.0" sourceLinked="1"/>
        <c:majorTickMark val="out"/>
        <c:minorTickMark val="none"/>
        <c:tickLblPos val="nextTo"/>
        <c:crossAx val="-2060836904"/>
        <c:crosses val="autoZero"/>
        <c:crossBetween val="between"/>
      </c:valAx>
    </c:plotArea>
    <c:legend>
      <c:legendPos val="b"/>
      <c:layout>
        <c:manualLayout>
          <c:xMode val="edge"/>
          <c:yMode val="edge"/>
          <c:x val="8.8877919133536307E-2"/>
          <c:y val="0.90651509600157498"/>
          <c:w val="0.80655691680889496"/>
          <c:h val="5.7565418577125903E-2"/>
        </c:manualLayout>
      </c:layout>
      <c:overlay val="1"/>
      <c:txPr>
        <a:bodyPr/>
        <a:lstStyle/>
        <a:p>
          <a:pPr>
            <a:defRPr sz="900"/>
          </a:pPr>
          <a:endParaRPr lang="en-US"/>
        </a:p>
      </c:txPr>
    </c:legend>
    <c:plotVisOnly val="1"/>
    <c:dispBlanksAs val="gap"/>
    <c:showDLblsOverMax val="0"/>
  </c:chart>
  <c:spPr>
    <a:ln w="12700" cmpd="sng">
      <a:solidFill>
        <a:srgbClr val="000000"/>
      </a:solidFill>
    </a:ln>
    <a:effectLst/>
  </c:spPr>
  <c:txPr>
    <a:bodyPr/>
    <a:lstStyle/>
    <a:p>
      <a:pPr>
        <a:defRPr>
          <a:latin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de-DE" sz="1200"/>
              <a:t>Signups &amp; Paying</a:t>
            </a:r>
            <a:r>
              <a:rPr lang="de-DE" sz="1200" baseline="0"/>
              <a:t> Customers</a:t>
            </a:r>
            <a:endParaRPr lang="de-DE" sz="1200"/>
          </a:p>
        </c:rich>
      </c:tx>
      <c:layout>
        <c:manualLayout>
          <c:xMode val="edge"/>
          <c:yMode val="edge"/>
          <c:x val="0.28614786088142202"/>
          <c:y val="4.3117337181897697E-2"/>
        </c:manualLayout>
      </c:layout>
      <c:overlay val="0"/>
    </c:title>
    <c:autoTitleDeleted val="0"/>
    <c:plotArea>
      <c:layout>
        <c:manualLayout>
          <c:layoutTarget val="inner"/>
          <c:xMode val="edge"/>
          <c:yMode val="edge"/>
          <c:x val="9.3694914293120699E-2"/>
          <c:y val="0.17777777777777801"/>
          <c:w val="0.75460876996856896"/>
          <c:h val="0.50394058697208299"/>
        </c:manualLayout>
      </c:layout>
      <c:lineChart>
        <c:grouping val="standard"/>
        <c:varyColors val="0"/>
        <c:ser>
          <c:idx val="1"/>
          <c:order val="0"/>
          <c:tx>
            <c:v>New signups</c:v>
          </c:tx>
          <c:spPr>
            <a:ln w="25400">
              <a:solidFill>
                <a:srgbClr val="008000"/>
              </a:solidFill>
            </a:ln>
          </c:spPr>
          <c:marker>
            <c:symbol val="none"/>
          </c:marker>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Template'!$C$12:$N$12</c:f>
              <c:numCache>
                <c:formatCode>#,##0</c:formatCode>
                <c:ptCount val="12"/>
                <c:pt idx="0">
                  <c:v>189</c:v>
                </c:pt>
                <c:pt idx="1">
                  <c:v>278</c:v>
                </c:pt>
                <c:pt idx="2">
                  <c:v>312</c:v>
                </c:pt>
                <c:pt idx="3">
                  <c:v>367</c:v>
                </c:pt>
                <c:pt idx="4">
                  <c:v>412</c:v>
                </c:pt>
                <c:pt idx="5">
                  <c:v>442</c:v>
                </c:pt>
                <c:pt idx="6">
                  <c:v>478</c:v>
                </c:pt>
                <c:pt idx="7">
                  <c:v>512</c:v>
                </c:pt>
                <c:pt idx="8">
                  <c:v>497</c:v>
                </c:pt>
                <c:pt idx="9">
                  <c:v>514</c:v>
                </c:pt>
                <c:pt idx="10">
                  <c:v>525</c:v>
                </c:pt>
                <c:pt idx="11">
                  <c:v>578</c:v>
                </c:pt>
              </c:numCache>
            </c:numRef>
          </c:val>
          <c:smooth val="0"/>
          <c:extLst>
            <c:ext xmlns:c16="http://schemas.microsoft.com/office/drawing/2014/chart" uri="{C3380CC4-5D6E-409C-BE32-E72D297353CC}">
              <c16:uniqueId val="{00000000-E534-45ED-B9E9-239AAA90A6E3}"/>
            </c:ext>
          </c:extLst>
        </c:ser>
        <c:ser>
          <c:idx val="0"/>
          <c:order val="1"/>
          <c:tx>
            <c:v>New customers</c:v>
          </c:tx>
          <c:spPr>
            <a:ln w="25400">
              <a:solidFill>
                <a:schemeClr val="accent6"/>
              </a:solidFill>
            </a:ln>
          </c:spPr>
          <c:marker>
            <c:symbol val="none"/>
          </c:marker>
          <c:val>
            <c:numRef>
              <c:f>'SaaS Plan Template'!$C$29:$N$29</c:f>
              <c:numCache>
                <c:formatCode>#,##0</c:formatCode>
                <c:ptCount val="12"/>
                <c:pt idx="0">
                  <c:v>58</c:v>
                </c:pt>
                <c:pt idx="1">
                  <c:v>64</c:v>
                </c:pt>
                <c:pt idx="2">
                  <c:v>72</c:v>
                </c:pt>
                <c:pt idx="3">
                  <c:v>82</c:v>
                </c:pt>
                <c:pt idx="4">
                  <c:v>78</c:v>
                </c:pt>
                <c:pt idx="5">
                  <c:v>87</c:v>
                </c:pt>
                <c:pt idx="6">
                  <c:v>102</c:v>
                </c:pt>
                <c:pt idx="7">
                  <c:v>101</c:v>
                </c:pt>
                <c:pt idx="8">
                  <c:v>111</c:v>
                </c:pt>
                <c:pt idx="9">
                  <c:v>113</c:v>
                </c:pt>
                <c:pt idx="10">
                  <c:v>107</c:v>
                </c:pt>
                <c:pt idx="11">
                  <c:v>120</c:v>
                </c:pt>
              </c:numCache>
            </c:numRef>
          </c:val>
          <c:smooth val="0"/>
          <c:extLst>
            <c:ext xmlns:c16="http://schemas.microsoft.com/office/drawing/2014/chart" uri="{C3380CC4-5D6E-409C-BE32-E72D297353CC}">
              <c16:uniqueId val="{00000001-E534-45ED-B9E9-239AAA90A6E3}"/>
            </c:ext>
          </c:extLst>
        </c:ser>
        <c:dLbls>
          <c:showLegendKey val="0"/>
          <c:showVal val="0"/>
          <c:showCatName val="0"/>
          <c:showSerName val="0"/>
          <c:showPercent val="0"/>
          <c:showBubbleSize val="0"/>
        </c:dLbls>
        <c:marker val="1"/>
        <c:smooth val="0"/>
        <c:axId val="-2061260632"/>
        <c:axId val="-2061257592"/>
      </c:lineChart>
      <c:lineChart>
        <c:grouping val="standard"/>
        <c:varyColors val="0"/>
        <c:ser>
          <c:idx val="2"/>
          <c:order val="2"/>
          <c:tx>
            <c:v>Signup-to-Paying Conversion Rate</c:v>
          </c:tx>
          <c:spPr>
            <a:ln w="25400">
              <a:solidFill>
                <a:schemeClr val="accent6"/>
              </a:solidFill>
              <a:prstDash val="sysDash"/>
            </a:ln>
          </c:spPr>
          <c:marker>
            <c:symbol val="none"/>
          </c:marker>
          <c:val>
            <c:numRef>
              <c:f>'SaaS Plan Template'!$C$37:$N$37</c:f>
              <c:numCache>
                <c:formatCode>0.00%</c:formatCode>
                <c:ptCount val="12"/>
                <c:pt idx="1">
                  <c:v>0.33862433862433861</c:v>
                </c:pt>
                <c:pt idx="2">
                  <c:v>0.25899280575539568</c:v>
                </c:pt>
                <c:pt idx="3">
                  <c:v>0.26282051282051283</c:v>
                </c:pt>
                <c:pt idx="4">
                  <c:v>0.21253405994550409</c:v>
                </c:pt>
                <c:pt idx="5">
                  <c:v>0.21116504854368931</c:v>
                </c:pt>
                <c:pt idx="6">
                  <c:v>0.23076923076923078</c:v>
                </c:pt>
                <c:pt idx="7">
                  <c:v>0.21129707112970711</c:v>
                </c:pt>
                <c:pt idx="8">
                  <c:v>0.216796875</c:v>
                </c:pt>
                <c:pt idx="9">
                  <c:v>0.22736418511066397</c:v>
                </c:pt>
                <c:pt idx="10">
                  <c:v>0.20817120622568094</c:v>
                </c:pt>
                <c:pt idx="11">
                  <c:v>0.22857142857142856</c:v>
                </c:pt>
              </c:numCache>
            </c:numRef>
          </c:val>
          <c:smooth val="0"/>
          <c:extLst>
            <c:ext xmlns:c16="http://schemas.microsoft.com/office/drawing/2014/chart" uri="{C3380CC4-5D6E-409C-BE32-E72D297353CC}">
              <c16:uniqueId val="{00000002-E534-45ED-B9E9-239AAA90A6E3}"/>
            </c:ext>
          </c:extLst>
        </c:ser>
        <c:dLbls>
          <c:showLegendKey val="0"/>
          <c:showVal val="0"/>
          <c:showCatName val="0"/>
          <c:showSerName val="0"/>
          <c:showPercent val="0"/>
          <c:showBubbleSize val="0"/>
        </c:dLbls>
        <c:marker val="1"/>
        <c:smooth val="0"/>
        <c:axId val="-2061251336"/>
        <c:axId val="-2061254264"/>
      </c:lineChart>
      <c:dateAx>
        <c:axId val="-2061260632"/>
        <c:scaling>
          <c:orientation val="minMax"/>
        </c:scaling>
        <c:delete val="0"/>
        <c:axPos val="b"/>
        <c:numFmt formatCode="[$-409]mmm\-yy;@" sourceLinked="1"/>
        <c:majorTickMark val="out"/>
        <c:minorTickMark val="none"/>
        <c:tickLblPos val="nextTo"/>
        <c:crossAx val="-2061257592"/>
        <c:crosses val="autoZero"/>
        <c:auto val="1"/>
        <c:lblOffset val="100"/>
        <c:baseTimeUnit val="months"/>
      </c:dateAx>
      <c:valAx>
        <c:axId val="-2061257592"/>
        <c:scaling>
          <c:orientation val="minMax"/>
        </c:scaling>
        <c:delete val="0"/>
        <c:axPos val="l"/>
        <c:majorGridlines/>
        <c:numFmt formatCode="#,##0" sourceLinked="1"/>
        <c:majorTickMark val="out"/>
        <c:minorTickMark val="none"/>
        <c:tickLblPos val="nextTo"/>
        <c:crossAx val="-2061260632"/>
        <c:crosses val="autoZero"/>
        <c:crossBetween val="between"/>
      </c:valAx>
      <c:valAx>
        <c:axId val="-2061254264"/>
        <c:scaling>
          <c:orientation val="minMax"/>
          <c:max val="0.5"/>
        </c:scaling>
        <c:delete val="0"/>
        <c:axPos val="r"/>
        <c:numFmt formatCode="0.00%" sourceLinked="1"/>
        <c:majorTickMark val="out"/>
        <c:minorTickMark val="none"/>
        <c:tickLblPos val="nextTo"/>
        <c:crossAx val="-2061251336"/>
        <c:crosses val="max"/>
        <c:crossBetween val="between"/>
      </c:valAx>
      <c:catAx>
        <c:axId val="-2061251336"/>
        <c:scaling>
          <c:orientation val="minMax"/>
        </c:scaling>
        <c:delete val="1"/>
        <c:axPos val="b"/>
        <c:majorTickMark val="out"/>
        <c:minorTickMark val="none"/>
        <c:tickLblPos val="nextTo"/>
        <c:crossAx val="-2061254264"/>
        <c:crosses val="autoZero"/>
        <c:auto val="1"/>
        <c:lblAlgn val="ctr"/>
        <c:lblOffset val="100"/>
        <c:noMultiLvlLbl val="0"/>
      </c:catAx>
    </c:plotArea>
    <c:legend>
      <c:legendPos val="b"/>
      <c:layout>
        <c:manualLayout>
          <c:xMode val="edge"/>
          <c:yMode val="edge"/>
          <c:x val="0"/>
          <c:y val="0.85851318301121404"/>
          <c:w val="0.99681709129665896"/>
          <c:h val="0.12507277499403499"/>
        </c:manualLayout>
      </c:layout>
      <c:overlay val="0"/>
      <c:txPr>
        <a:bodyPr/>
        <a:lstStyle/>
        <a:p>
          <a:pPr>
            <a:defRPr sz="900" kern="1200"/>
          </a:pPr>
          <a:endParaRPr lang="en-US"/>
        </a:p>
      </c:txPr>
    </c:legend>
    <c:plotVisOnly val="1"/>
    <c:dispBlanksAs val="gap"/>
    <c:showDLblsOverMax val="0"/>
  </c:chart>
  <c:spPr>
    <a:ln w="12700" cmpd="sng">
      <a:solidFill>
        <a:srgbClr val="000000"/>
      </a:solidFill>
    </a:ln>
    <a:effectLst/>
  </c:spPr>
  <c:txPr>
    <a:bodyPr/>
    <a:lstStyle/>
    <a:p>
      <a:pPr>
        <a:defRPr>
          <a:latin typeface="Arial"/>
          <a:cs typeface="Arial"/>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de-DE" sz="1200"/>
              <a:t>Total MRR</a:t>
            </a:r>
          </a:p>
        </c:rich>
      </c:tx>
      <c:overlay val="0"/>
    </c:title>
    <c:autoTitleDeleted val="0"/>
    <c:plotArea>
      <c:layout>
        <c:manualLayout>
          <c:layoutTarget val="inner"/>
          <c:xMode val="edge"/>
          <c:yMode val="edge"/>
          <c:x val="0.16919679487179501"/>
          <c:y val="0.169783999071489"/>
          <c:w val="0.78112200854700797"/>
          <c:h val="0.55822770505122099"/>
        </c:manualLayout>
      </c:layout>
      <c:barChart>
        <c:barDir val="col"/>
        <c:grouping val="stacked"/>
        <c:varyColors val="0"/>
        <c:ser>
          <c:idx val="0"/>
          <c:order val="0"/>
          <c:tx>
            <c:v>MRR beginning of month</c:v>
          </c:tx>
          <c:spPr>
            <a:solidFill>
              <a:schemeClr val="bg1">
                <a:lumMod val="50000"/>
              </a:schemeClr>
            </a:solidFill>
          </c:spPr>
          <c:invertIfNegative val="0"/>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Template'!$C$110:$N$110</c:f>
              <c:numCache>
                <c:formatCode>_-[$$-409]* #,##0_ ;_-[$$-409]* \-#,##0\ ;_-[$$-409]* "-"_ ;_-@_ </c:formatCode>
                <c:ptCount val="12"/>
                <c:pt idx="0">
                  <c:v>3570.4</c:v>
                </c:pt>
                <c:pt idx="1">
                  <c:v>6119.7</c:v>
                </c:pt>
                <c:pt idx="2">
                  <c:v>9246.7999999999993</c:v>
                </c:pt>
                <c:pt idx="3">
                  <c:v>12627.8</c:v>
                </c:pt>
                <c:pt idx="4">
                  <c:v>15801.5</c:v>
                </c:pt>
                <c:pt idx="5">
                  <c:v>19253.5</c:v>
                </c:pt>
                <c:pt idx="6">
                  <c:v>23193.200000000001</c:v>
                </c:pt>
                <c:pt idx="7">
                  <c:v>27511.5</c:v>
                </c:pt>
                <c:pt idx="8">
                  <c:v>31904.800000000003</c:v>
                </c:pt>
                <c:pt idx="9">
                  <c:v>37018.6</c:v>
                </c:pt>
                <c:pt idx="10">
                  <c:v>42311.9</c:v>
                </c:pt>
                <c:pt idx="11">
                  <c:v>46841.1</c:v>
                </c:pt>
              </c:numCache>
            </c:numRef>
          </c:val>
          <c:extLst>
            <c:ext xmlns:c16="http://schemas.microsoft.com/office/drawing/2014/chart" uri="{C3380CC4-5D6E-409C-BE32-E72D297353CC}">
              <c16:uniqueId val="{00000000-CFBC-4E25-9051-1A20BA9AC321}"/>
            </c:ext>
          </c:extLst>
        </c:ser>
        <c:ser>
          <c:idx val="2"/>
          <c:order val="1"/>
          <c:tx>
            <c:v>New MRR from new customers</c:v>
          </c:tx>
          <c:spPr>
            <a:solidFill>
              <a:srgbClr val="008000"/>
            </a:solidFill>
          </c:spPr>
          <c:invertIfNegative val="0"/>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Template'!$C$119:$N$119</c:f>
              <c:numCache>
                <c:formatCode>_-[$$-409]* #,##0_ ;_-[$$-409]* \-#,##0\ ;_-[$$-409]* "-"_ ;_-@_ </c:formatCode>
                <c:ptCount val="12"/>
                <c:pt idx="0">
                  <c:v>2232.4</c:v>
                </c:pt>
                <c:pt idx="1">
                  <c:v>2599.1</c:v>
                </c:pt>
                <c:pt idx="2">
                  <c:v>3040.6000000000004</c:v>
                </c:pt>
                <c:pt idx="3">
                  <c:v>3241.3</c:v>
                </c:pt>
                <c:pt idx="4">
                  <c:v>2880.7</c:v>
                </c:pt>
                <c:pt idx="5">
                  <c:v>3317.4</c:v>
                </c:pt>
                <c:pt idx="6">
                  <c:v>3782.9</c:v>
                </c:pt>
                <c:pt idx="7">
                  <c:v>3835.7</c:v>
                </c:pt>
                <c:pt idx="8">
                  <c:v>4508</c:v>
                </c:pt>
                <c:pt idx="9">
                  <c:v>4460</c:v>
                </c:pt>
                <c:pt idx="10">
                  <c:v>3726.1</c:v>
                </c:pt>
                <c:pt idx="11">
                  <c:v>4804</c:v>
                </c:pt>
              </c:numCache>
            </c:numRef>
          </c:val>
          <c:extLst>
            <c:ext xmlns:c16="http://schemas.microsoft.com/office/drawing/2014/chart" uri="{C3380CC4-5D6E-409C-BE32-E72D297353CC}">
              <c16:uniqueId val="{00000001-CFBC-4E25-9051-1A20BA9AC321}"/>
            </c:ext>
          </c:extLst>
        </c:ser>
        <c:ser>
          <c:idx val="3"/>
          <c:order val="2"/>
          <c:tx>
            <c:v>New MRR due to Upgrades</c:v>
          </c:tx>
          <c:spPr>
            <a:solidFill>
              <a:schemeClr val="accent3"/>
            </a:solidFill>
          </c:spPr>
          <c:invertIfNegative val="0"/>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Template'!$C$127:$N$127</c:f>
              <c:numCache>
                <c:formatCode>_-[$$-409]* #,##0_ ;_-[$$-409]* \-#,##0\ ;_-[$$-409]* "-"_ ;_-@_ </c:formatCode>
                <c:ptCount val="12"/>
                <c:pt idx="0">
                  <c:v>365.9</c:v>
                </c:pt>
                <c:pt idx="1">
                  <c:v>848.8</c:v>
                </c:pt>
                <c:pt idx="2">
                  <c:v>742.8</c:v>
                </c:pt>
                <c:pt idx="3">
                  <c:v>291</c:v>
                </c:pt>
                <c:pt idx="4">
                  <c:v>718.8</c:v>
                </c:pt>
                <c:pt idx="5">
                  <c:v>799.8</c:v>
                </c:pt>
                <c:pt idx="6">
                  <c:v>915.8</c:v>
                </c:pt>
                <c:pt idx="7">
                  <c:v>872.8</c:v>
                </c:pt>
                <c:pt idx="8">
                  <c:v>1005.8</c:v>
                </c:pt>
                <c:pt idx="9">
                  <c:v>1379.7</c:v>
                </c:pt>
                <c:pt idx="10">
                  <c:v>1013.8</c:v>
                </c:pt>
                <c:pt idx="11">
                  <c:v>1032.8</c:v>
                </c:pt>
              </c:numCache>
            </c:numRef>
          </c:val>
          <c:extLst>
            <c:ext xmlns:c16="http://schemas.microsoft.com/office/drawing/2014/chart" uri="{C3380CC4-5D6E-409C-BE32-E72D297353CC}">
              <c16:uniqueId val="{00000002-CFBC-4E25-9051-1A20BA9AC321}"/>
            </c:ext>
          </c:extLst>
        </c:ser>
        <c:ser>
          <c:idx val="1"/>
          <c:order val="3"/>
          <c:tx>
            <c:v>Lost MRR due to Churn</c:v>
          </c:tx>
          <c:invertIfNegative val="0"/>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Template'!$C$136:$N$136</c:f>
              <c:numCache>
                <c:formatCode>_-[$$-409]* #,##0_ ;_-[$$-409]* \-#,##0\ ;_-[$$-409]* "-"_ ;_-@_ </c:formatCode>
                <c:ptCount val="12"/>
                <c:pt idx="0">
                  <c:v>-19</c:v>
                </c:pt>
                <c:pt idx="1">
                  <c:v>-87</c:v>
                </c:pt>
                <c:pt idx="2">
                  <c:v>-255</c:v>
                </c:pt>
                <c:pt idx="3">
                  <c:v>-155</c:v>
                </c:pt>
                <c:pt idx="4">
                  <c:v>-106</c:v>
                </c:pt>
                <c:pt idx="5">
                  <c:v>-106</c:v>
                </c:pt>
                <c:pt idx="6">
                  <c:v>-174</c:v>
                </c:pt>
                <c:pt idx="7">
                  <c:v>-242</c:v>
                </c:pt>
                <c:pt idx="8">
                  <c:v>-280</c:v>
                </c:pt>
                <c:pt idx="9">
                  <c:v>-440</c:v>
                </c:pt>
                <c:pt idx="10">
                  <c:v>-242</c:v>
                </c:pt>
                <c:pt idx="11">
                  <c:v>-342</c:v>
                </c:pt>
              </c:numCache>
            </c:numRef>
          </c:val>
          <c:extLst>
            <c:ext xmlns:c16="http://schemas.microsoft.com/office/drawing/2014/chart" uri="{C3380CC4-5D6E-409C-BE32-E72D297353CC}">
              <c16:uniqueId val="{00000003-CFBC-4E25-9051-1A20BA9AC321}"/>
            </c:ext>
          </c:extLst>
        </c:ser>
        <c:ser>
          <c:idx val="4"/>
          <c:order val="4"/>
          <c:tx>
            <c:v>Lost MRR due to Downgrades</c:v>
          </c:tx>
          <c:spPr>
            <a:solidFill>
              <a:schemeClr val="accent6"/>
            </a:solidFill>
          </c:spPr>
          <c:invertIfNegative val="0"/>
          <c:val>
            <c:numRef>
              <c:f>'SaaS Plan Template'!$C$144:$N$144</c:f>
              <c:numCache>
                <c:formatCode>_-[$$-409]* #,##0_ ;_-[$$-409]* \-#,##0\ ;_-[$$-409]* "-"_ ;_-@_ </c:formatCode>
                <c:ptCount val="12"/>
                <c:pt idx="0">
                  <c:v>-30</c:v>
                </c:pt>
                <c:pt idx="1">
                  <c:v>-230</c:v>
                </c:pt>
                <c:pt idx="2">
                  <c:v>-130</c:v>
                </c:pt>
                <c:pt idx="3">
                  <c:v>-190</c:v>
                </c:pt>
                <c:pt idx="4">
                  <c:v>-130</c:v>
                </c:pt>
                <c:pt idx="5">
                  <c:v>-160</c:v>
                </c:pt>
                <c:pt idx="6">
                  <c:v>-290</c:v>
                </c:pt>
                <c:pt idx="7">
                  <c:v>-150</c:v>
                </c:pt>
                <c:pt idx="8">
                  <c:v>-190</c:v>
                </c:pt>
                <c:pt idx="9">
                  <c:v>-190</c:v>
                </c:pt>
                <c:pt idx="10">
                  <c:v>-30</c:v>
                </c:pt>
                <c:pt idx="11">
                  <c:v>-30</c:v>
                </c:pt>
              </c:numCache>
            </c:numRef>
          </c:val>
          <c:extLst>
            <c:ext xmlns:c16="http://schemas.microsoft.com/office/drawing/2014/chart" uri="{C3380CC4-5D6E-409C-BE32-E72D297353CC}">
              <c16:uniqueId val="{00000004-CFBC-4E25-9051-1A20BA9AC321}"/>
            </c:ext>
          </c:extLst>
        </c:ser>
        <c:ser>
          <c:idx val="5"/>
          <c:order val="5"/>
          <c:tx>
            <c:v>Lost MRR due to annual discounts</c:v>
          </c:tx>
          <c:spPr>
            <a:solidFill>
              <a:schemeClr val="accent6">
                <a:lumMod val="40000"/>
                <a:lumOff val="60000"/>
              </a:schemeClr>
            </a:solidFill>
          </c:spPr>
          <c:invertIfNegative val="0"/>
          <c:val>
            <c:numRef>
              <c:f>'SaaS Plan Template'!$C$162:$N$162</c:f>
              <c:numCache>
                <c:formatCode>_-[$$-409]* #,##0_ ;_-[$$-409]* \-#,##0\ ;_-[$$-409]* "-"_ ;_-@_ </c:formatCode>
                <c:ptCount val="12"/>
                <c:pt idx="0">
                  <c:v>0</c:v>
                </c:pt>
                <c:pt idx="1">
                  <c:v>-3.7999999999999972</c:v>
                </c:pt>
                <c:pt idx="2">
                  <c:v>-17.399999999999991</c:v>
                </c:pt>
                <c:pt idx="3">
                  <c:v>-13.599999999999994</c:v>
                </c:pt>
                <c:pt idx="4">
                  <c:v>88.5</c:v>
                </c:pt>
                <c:pt idx="5">
                  <c:v>88.5</c:v>
                </c:pt>
                <c:pt idx="6">
                  <c:v>83.600000000000009</c:v>
                </c:pt>
                <c:pt idx="7">
                  <c:v>76.800000000000011</c:v>
                </c:pt>
                <c:pt idx="8">
                  <c:v>70.000000000000014</c:v>
                </c:pt>
                <c:pt idx="9">
                  <c:v>83.600000000000009</c:v>
                </c:pt>
                <c:pt idx="10">
                  <c:v>61.300000000000018</c:v>
                </c:pt>
                <c:pt idx="11">
                  <c:v>77.100000000000023</c:v>
                </c:pt>
              </c:numCache>
            </c:numRef>
          </c:val>
          <c:extLst>
            <c:ext xmlns:c16="http://schemas.microsoft.com/office/drawing/2014/chart" uri="{C3380CC4-5D6E-409C-BE32-E72D297353CC}">
              <c16:uniqueId val="{00000005-CFBC-4E25-9051-1A20BA9AC321}"/>
            </c:ext>
          </c:extLst>
        </c:ser>
        <c:dLbls>
          <c:showLegendKey val="0"/>
          <c:showVal val="0"/>
          <c:showCatName val="0"/>
          <c:showSerName val="0"/>
          <c:showPercent val="0"/>
          <c:showBubbleSize val="0"/>
        </c:dLbls>
        <c:gapWidth val="150"/>
        <c:overlap val="100"/>
        <c:axId val="-2061219048"/>
        <c:axId val="-2061215880"/>
      </c:barChart>
      <c:dateAx>
        <c:axId val="-2061219048"/>
        <c:scaling>
          <c:orientation val="minMax"/>
        </c:scaling>
        <c:delete val="0"/>
        <c:axPos val="b"/>
        <c:numFmt formatCode="[$-409]mmm\-yy;@" sourceLinked="1"/>
        <c:majorTickMark val="out"/>
        <c:minorTickMark val="none"/>
        <c:tickLblPos val="low"/>
        <c:crossAx val="-2061215880"/>
        <c:crosses val="autoZero"/>
        <c:auto val="1"/>
        <c:lblOffset val="100"/>
        <c:baseTimeUnit val="months"/>
      </c:dateAx>
      <c:valAx>
        <c:axId val="-2061215880"/>
        <c:scaling>
          <c:orientation val="minMax"/>
        </c:scaling>
        <c:delete val="0"/>
        <c:axPos val="l"/>
        <c:majorGridlines/>
        <c:numFmt formatCode="_-[$$-409]* #,##0_ ;_-[$$-409]* \-#,##0\ ;_-[$$-409]* &quot;-&quot;_ ;_-@_ " sourceLinked="1"/>
        <c:majorTickMark val="out"/>
        <c:minorTickMark val="none"/>
        <c:tickLblPos val="nextTo"/>
        <c:crossAx val="-2061219048"/>
        <c:crosses val="autoZero"/>
        <c:crossBetween val="between"/>
      </c:valAx>
    </c:plotArea>
    <c:legend>
      <c:legendPos val="b"/>
      <c:layout>
        <c:manualLayout>
          <c:xMode val="edge"/>
          <c:yMode val="edge"/>
          <c:x val="6.24145299145299E-2"/>
          <c:y val="0.86399429332699296"/>
          <c:w val="0.93359316239316203"/>
          <c:h val="0.111310957012174"/>
        </c:manualLayout>
      </c:layout>
      <c:overlay val="0"/>
      <c:txPr>
        <a:bodyPr/>
        <a:lstStyle/>
        <a:p>
          <a:pPr>
            <a:defRPr sz="900"/>
          </a:pPr>
          <a:endParaRPr lang="en-US"/>
        </a:p>
      </c:txPr>
    </c:legend>
    <c:plotVisOnly val="1"/>
    <c:dispBlanksAs val="gap"/>
    <c:showDLblsOverMax val="0"/>
  </c:chart>
  <c:spPr>
    <a:ln w="12700" cmpd="sng">
      <a:solidFill>
        <a:srgbClr val="000000"/>
      </a:solidFill>
    </a:ln>
    <a:effectLst/>
  </c:spPr>
  <c:txPr>
    <a:bodyPr/>
    <a:lstStyle/>
    <a:p>
      <a:pPr>
        <a:defRPr>
          <a:latin typeface="Arial"/>
          <a:cs typeface="Arial"/>
        </a:defRPr>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de-DE" sz="1200"/>
              <a:t>New</a:t>
            </a:r>
            <a:r>
              <a:rPr lang="de-DE" sz="1200" baseline="0"/>
              <a:t> </a:t>
            </a:r>
            <a:r>
              <a:rPr lang="de-DE" sz="1200"/>
              <a:t>MRR</a:t>
            </a:r>
          </a:p>
        </c:rich>
      </c:tx>
      <c:overlay val="0"/>
    </c:title>
    <c:autoTitleDeleted val="0"/>
    <c:plotArea>
      <c:layout>
        <c:manualLayout>
          <c:layoutTarget val="inner"/>
          <c:xMode val="edge"/>
          <c:yMode val="edge"/>
          <c:x val="0.148405128205128"/>
          <c:y val="0.166249654648432"/>
          <c:w val="0.79033760683760701"/>
          <c:h val="0.52282341045724601"/>
        </c:manualLayout>
      </c:layout>
      <c:barChart>
        <c:barDir val="col"/>
        <c:grouping val="stacked"/>
        <c:varyColors val="0"/>
        <c:ser>
          <c:idx val="2"/>
          <c:order val="0"/>
          <c:tx>
            <c:v>New MRR from new customers</c:v>
          </c:tx>
          <c:spPr>
            <a:solidFill>
              <a:srgbClr val="008000"/>
            </a:solidFill>
            <a:ln w="25400">
              <a:noFill/>
            </a:ln>
          </c:spPr>
          <c:invertIfNegative val="0"/>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Template'!$C$119:$N$119</c:f>
              <c:numCache>
                <c:formatCode>_-[$$-409]* #,##0_ ;_-[$$-409]* \-#,##0\ ;_-[$$-409]* "-"_ ;_-@_ </c:formatCode>
                <c:ptCount val="12"/>
                <c:pt idx="0">
                  <c:v>2232.4</c:v>
                </c:pt>
                <c:pt idx="1">
                  <c:v>2599.1</c:v>
                </c:pt>
                <c:pt idx="2">
                  <c:v>3040.6000000000004</c:v>
                </c:pt>
                <c:pt idx="3">
                  <c:v>3241.3</c:v>
                </c:pt>
                <c:pt idx="4">
                  <c:v>2880.7</c:v>
                </c:pt>
                <c:pt idx="5">
                  <c:v>3317.4</c:v>
                </c:pt>
                <c:pt idx="6">
                  <c:v>3782.9</c:v>
                </c:pt>
                <c:pt idx="7">
                  <c:v>3835.7</c:v>
                </c:pt>
                <c:pt idx="8">
                  <c:v>4508</c:v>
                </c:pt>
                <c:pt idx="9">
                  <c:v>4460</c:v>
                </c:pt>
                <c:pt idx="10">
                  <c:v>3726.1</c:v>
                </c:pt>
                <c:pt idx="11">
                  <c:v>4804</c:v>
                </c:pt>
              </c:numCache>
            </c:numRef>
          </c:val>
          <c:extLst>
            <c:ext xmlns:c16="http://schemas.microsoft.com/office/drawing/2014/chart" uri="{C3380CC4-5D6E-409C-BE32-E72D297353CC}">
              <c16:uniqueId val="{00000000-FE95-4561-8687-548A178B89D4}"/>
            </c:ext>
          </c:extLst>
        </c:ser>
        <c:ser>
          <c:idx val="3"/>
          <c:order val="1"/>
          <c:tx>
            <c:v>New MRR from Upgrades</c:v>
          </c:tx>
          <c:spPr>
            <a:solidFill>
              <a:schemeClr val="accent3"/>
            </a:solidFill>
          </c:spPr>
          <c:invertIfNegative val="0"/>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Template'!$C$127:$N$127</c:f>
              <c:numCache>
                <c:formatCode>_-[$$-409]* #,##0_ ;_-[$$-409]* \-#,##0\ ;_-[$$-409]* "-"_ ;_-@_ </c:formatCode>
                <c:ptCount val="12"/>
                <c:pt idx="0">
                  <c:v>365.9</c:v>
                </c:pt>
                <c:pt idx="1">
                  <c:v>848.8</c:v>
                </c:pt>
                <c:pt idx="2">
                  <c:v>742.8</c:v>
                </c:pt>
                <c:pt idx="3">
                  <c:v>291</c:v>
                </c:pt>
                <c:pt idx="4">
                  <c:v>718.8</c:v>
                </c:pt>
                <c:pt idx="5">
                  <c:v>799.8</c:v>
                </c:pt>
                <c:pt idx="6">
                  <c:v>915.8</c:v>
                </c:pt>
                <c:pt idx="7">
                  <c:v>872.8</c:v>
                </c:pt>
                <c:pt idx="8">
                  <c:v>1005.8</c:v>
                </c:pt>
                <c:pt idx="9">
                  <c:v>1379.7</c:v>
                </c:pt>
                <c:pt idx="10">
                  <c:v>1013.8</c:v>
                </c:pt>
                <c:pt idx="11">
                  <c:v>1032.8</c:v>
                </c:pt>
              </c:numCache>
            </c:numRef>
          </c:val>
          <c:extLst>
            <c:ext xmlns:c16="http://schemas.microsoft.com/office/drawing/2014/chart" uri="{C3380CC4-5D6E-409C-BE32-E72D297353CC}">
              <c16:uniqueId val="{00000001-FE95-4561-8687-548A178B89D4}"/>
            </c:ext>
          </c:extLst>
        </c:ser>
        <c:ser>
          <c:idx val="1"/>
          <c:order val="2"/>
          <c:tx>
            <c:v>Lost MRR due to churn</c:v>
          </c:tx>
          <c:spPr>
            <a:ln w="28575"/>
          </c:spPr>
          <c:invertIfNegative val="0"/>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Template'!$C$136:$N$136</c:f>
              <c:numCache>
                <c:formatCode>_-[$$-409]* #,##0_ ;_-[$$-409]* \-#,##0\ ;_-[$$-409]* "-"_ ;_-@_ </c:formatCode>
                <c:ptCount val="12"/>
                <c:pt idx="0">
                  <c:v>-19</c:v>
                </c:pt>
                <c:pt idx="1">
                  <c:v>-87</c:v>
                </c:pt>
                <c:pt idx="2">
                  <c:v>-255</c:v>
                </c:pt>
                <c:pt idx="3">
                  <c:v>-155</c:v>
                </c:pt>
                <c:pt idx="4">
                  <c:v>-106</c:v>
                </c:pt>
                <c:pt idx="5">
                  <c:v>-106</c:v>
                </c:pt>
                <c:pt idx="6">
                  <c:v>-174</c:v>
                </c:pt>
                <c:pt idx="7">
                  <c:v>-242</c:v>
                </c:pt>
                <c:pt idx="8">
                  <c:v>-280</c:v>
                </c:pt>
                <c:pt idx="9">
                  <c:v>-440</c:v>
                </c:pt>
                <c:pt idx="10">
                  <c:v>-242</c:v>
                </c:pt>
                <c:pt idx="11">
                  <c:v>-342</c:v>
                </c:pt>
              </c:numCache>
            </c:numRef>
          </c:val>
          <c:extLst>
            <c:ext xmlns:c16="http://schemas.microsoft.com/office/drawing/2014/chart" uri="{C3380CC4-5D6E-409C-BE32-E72D297353CC}">
              <c16:uniqueId val="{00000002-FE95-4561-8687-548A178B89D4}"/>
            </c:ext>
          </c:extLst>
        </c:ser>
        <c:ser>
          <c:idx val="0"/>
          <c:order val="3"/>
          <c:tx>
            <c:v>Lost MRR due to Downgrades</c:v>
          </c:tx>
          <c:spPr>
            <a:solidFill>
              <a:schemeClr val="accent6">
                <a:lumMod val="75000"/>
              </a:schemeClr>
            </a:solidFill>
          </c:spPr>
          <c:invertIfNegative val="0"/>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Template'!$C$144:$N$144</c:f>
              <c:numCache>
                <c:formatCode>_-[$$-409]* #,##0_ ;_-[$$-409]* \-#,##0\ ;_-[$$-409]* "-"_ ;_-@_ </c:formatCode>
                <c:ptCount val="12"/>
                <c:pt idx="0">
                  <c:v>-30</c:v>
                </c:pt>
                <c:pt idx="1">
                  <c:v>-230</c:v>
                </c:pt>
                <c:pt idx="2">
                  <c:v>-130</c:v>
                </c:pt>
                <c:pt idx="3">
                  <c:v>-190</c:v>
                </c:pt>
                <c:pt idx="4">
                  <c:v>-130</c:v>
                </c:pt>
                <c:pt idx="5">
                  <c:v>-160</c:v>
                </c:pt>
                <c:pt idx="6">
                  <c:v>-290</c:v>
                </c:pt>
                <c:pt idx="7">
                  <c:v>-150</c:v>
                </c:pt>
                <c:pt idx="8">
                  <c:v>-190</c:v>
                </c:pt>
                <c:pt idx="9">
                  <c:v>-190</c:v>
                </c:pt>
                <c:pt idx="10">
                  <c:v>-30</c:v>
                </c:pt>
                <c:pt idx="11">
                  <c:v>-30</c:v>
                </c:pt>
              </c:numCache>
            </c:numRef>
          </c:val>
          <c:extLst>
            <c:ext xmlns:c16="http://schemas.microsoft.com/office/drawing/2014/chart" uri="{C3380CC4-5D6E-409C-BE32-E72D297353CC}">
              <c16:uniqueId val="{00000003-FE95-4561-8687-548A178B89D4}"/>
            </c:ext>
          </c:extLst>
        </c:ser>
        <c:ser>
          <c:idx val="5"/>
          <c:order val="5"/>
          <c:tx>
            <c:v>Annual Discounts</c:v>
          </c:tx>
          <c:spPr>
            <a:solidFill>
              <a:schemeClr val="accent6">
                <a:lumMod val="40000"/>
                <a:lumOff val="60000"/>
              </a:schemeClr>
            </a:solidFill>
          </c:spPr>
          <c:invertIfNegative val="0"/>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Template'!$C$162:$N$162</c:f>
              <c:numCache>
                <c:formatCode>_-[$$-409]* #,##0_ ;_-[$$-409]* \-#,##0\ ;_-[$$-409]* "-"_ ;_-@_ </c:formatCode>
                <c:ptCount val="12"/>
                <c:pt idx="0">
                  <c:v>0</c:v>
                </c:pt>
                <c:pt idx="1">
                  <c:v>-3.7999999999999972</c:v>
                </c:pt>
                <c:pt idx="2">
                  <c:v>-17.399999999999991</c:v>
                </c:pt>
                <c:pt idx="3">
                  <c:v>-13.599999999999994</c:v>
                </c:pt>
                <c:pt idx="4">
                  <c:v>88.5</c:v>
                </c:pt>
                <c:pt idx="5">
                  <c:v>88.5</c:v>
                </c:pt>
                <c:pt idx="6">
                  <c:v>83.600000000000009</c:v>
                </c:pt>
                <c:pt idx="7">
                  <c:v>76.800000000000011</c:v>
                </c:pt>
                <c:pt idx="8">
                  <c:v>70.000000000000014</c:v>
                </c:pt>
                <c:pt idx="9">
                  <c:v>83.600000000000009</c:v>
                </c:pt>
                <c:pt idx="10">
                  <c:v>61.300000000000018</c:v>
                </c:pt>
                <c:pt idx="11">
                  <c:v>77.100000000000023</c:v>
                </c:pt>
              </c:numCache>
            </c:numRef>
          </c:val>
          <c:extLst>
            <c:ext xmlns:c16="http://schemas.microsoft.com/office/drawing/2014/chart" uri="{C3380CC4-5D6E-409C-BE32-E72D297353CC}">
              <c16:uniqueId val="{00000004-FE95-4561-8687-548A178B89D4}"/>
            </c:ext>
          </c:extLst>
        </c:ser>
        <c:dLbls>
          <c:showLegendKey val="0"/>
          <c:showVal val="0"/>
          <c:showCatName val="0"/>
          <c:showSerName val="0"/>
          <c:showPercent val="0"/>
          <c:showBubbleSize val="0"/>
        </c:dLbls>
        <c:gapWidth val="150"/>
        <c:overlap val="100"/>
        <c:axId val="2134589480"/>
        <c:axId val="2080187144"/>
      </c:barChart>
      <c:lineChart>
        <c:grouping val="standard"/>
        <c:varyColors val="0"/>
        <c:ser>
          <c:idx val="4"/>
          <c:order val="4"/>
          <c:tx>
            <c:v>Net new MRR</c:v>
          </c:tx>
          <c:spPr>
            <a:ln w="31750">
              <a:solidFill>
                <a:schemeClr val="tx1"/>
              </a:solidFill>
            </a:ln>
          </c:spPr>
          <c:marker>
            <c:symbol val="none"/>
          </c:marker>
          <c:val>
            <c:numRef>
              <c:f>'SaaS Plan Template'!$C$170:$N$170</c:f>
              <c:numCache>
                <c:formatCode>_-[$$-409]* #,##0_ ;_-[$$-409]* \-#,##0\ ;_-[$$-409]* "-"_ ;_-@_ </c:formatCode>
                <c:ptCount val="12"/>
                <c:pt idx="0">
                  <c:v>2549.3000000000002</c:v>
                </c:pt>
                <c:pt idx="1">
                  <c:v>3127.0999999999995</c:v>
                </c:pt>
                <c:pt idx="2">
                  <c:v>3381.0000000000005</c:v>
                </c:pt>
                <c:pt idx="3">
                  <c:v>3173.7000000000003</c:v>
                </c:pt>
                <c:pt idx="4">
                  <c:v>3452</c:v>
                </c:pt>
                <c:pt idx="5">
                  <c:v>3939.7</c:v>
                </c:pt>
                <c:pt idx="6">
                  <c:v>4318.3</c:v>
                </c:pt>
                <c:pt idx="7">
                  <c:v>4393.3</c:v>
                </c:pt>
                <c:pt idx="8">
                  <c:v>5113.8</c:v>
                </c:pt>
                <c:pt idx="9">
                  <c:v>5293.3</c:v>
                </c:pt>
                <c:pt idx="10">
                  <c:v>4529.2</c:v>
                </c:pt>
                <c:pt idx="11">
                  <c:v>5541.9000000000005</c:v>
                </c:pt>
              </c:numCache>
            </c:numRef>
          </c:val>
          <c:smooth val="0"/>
          <c:extLst>
            <c:ext xmlns:c16="http://schemas.microsoft.com/office/drawing/2014/chart" uri="{C3380CC4-5D6E-409C-BE32-E72D297353CC}">
              <c16:uniqueId val="{00000005-FE95-4561-8687-548A178B89D4}"/>
            </c:ext>
          </c:extLst>
        </c:ser>
        <c:dLbls>
          <c:showLegendKey val="0"/>
          <c:showVal val="0"/>
          <c:showCatName val="0"/>
          <c:showSerName val="0"/>
          <c:showPercent val="0"/>
          <c:showBubbleSize val="0"/>
        </c:dLbls>
        <c:marker val="1"/>
        <c:smooth val="0"/>
        <c:axId val="2134589480"/>
        <c:axId val="2080187144"/>
      </c:lineChart>
      <c:dateAx>
        <c:axId val="2134589480"/>
        <c:scaling>
          <c:orientation val="minMax"/>
        </c:scaling>
        <c:delete val="0"/>
        <c:axPos val="b"/>
        <c:numFmt formatCode="[$-409]mmm\-yy;@" sourceLinked="1"/>
        <c:majorTickMark val="out"/>
        <c:minorTickMark val="none"/>
        <c:tickLblPos val="low"/>
        <c:crossAx val="2080187144"/>
        <c:crosses val="autoZero"/>
        <c:auto val="1"/>
        <c:lblOffset val="100"/>
        <c:baseTimeUnit val="months"/>
      </c:dateAx>
      <c:valAx>
        <c:axId val="2080187144"/>
        <c:scaling>
          <c:orientation val="minMax"/>
        </c:scaling>
        <c:delete val="0"/>
        <c:axPos val="l"/>
        <c:majorGridlines/>
        <c:numFmt formatCode="_-[$$-409]* #,##0_ ;_-[$$-409]* \-#,##0\ ;_-[$$-409]* &quot;-&quot;_ ;_-@_ " sourceLinked="1"/>
        <c:majorTickMark val="out"/>
        <c:minorTickMark val="none"/>
        <c:tickLblPos val="nextTo"/>
        <c:crossAx val="2134589480"/>
        <c:crosses val="autoZero"/>
        <c:crossBetween val="between"/>
      </c:valAx>
    </c:plotArea>
    <c:legend>
      <c:legendPos val="b"/>
      <c:layout>
        <c:manualLayout>
          <c:xMode val="edge"/>
          <c:yMode val="edge"/>
          <c:x val="3.7555555555555502E-3"/>
          <c:y val="0.83871933042272095"/>
          <c:w val="0.99624444444444404"/>
          <c:h val="0.12664422722172899"/>
        </c:manualLayout>
      </c:layout>
      <c:overlay val="1"/>
      <c:txPr>
        <a:bodyPr/>
        <a:lstStyle/>
        <a:p>
          <a:pPr>
            <a:defRPr sz="900"/>
          </a:pPr>
          <a:endParaRPr lang="en-US"/>
        </a:p>
      </c:txPr>
    </c:legend>
    <c:plotVisOnly val="1"/>
    <c:dispBlanksAs val="gap"/>
    <c:showDLblsOverMax val="0"/>
  </c:chart>
  <c:spPr>
    <a:ln w="12700" cmpd="sng">
      <a:solidFill>
        <a:srgbClr val="000000"/>
      </a:solidFill>
    </a:ln>
    <a:effectLst/>
  </c:spPr>
  <c:txPr>
    <a:bodyPr/>
    <a:lstStyle/>
    <a:p>
      <a:pPr>
        <a:defRPr>
          <a:latin typeface="Arial"/>
          <a:cs typeface="Arial"/>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400"/>
            </a:pPr>
            <a:r>
              <a:rPr lang="de-DE" sz="1200"/>
              <a:t>ARPA</a:t>
            </a:r>
          </a:p>
        </c:rich>
      </c:tx>
      <c:overlay val="0"/>
    </c:title>
    <c:autoTitleDeleted val="0"/>
    <c:plotArea>
      <c:layout>
        <c:manualLayout>
          <c:layoutTarget val="inner"/>
          <c:xMode val="edge"/>
          <c:yMode val="edge"/>
          <c:x val="0.124327991452991"/>
          <c:y val="0.166249654648432"/>
          <c:w val="0.83212371794871798"/>
          <c:h val="0.54424848000933301"/>
        </c:manualLayout>
      </c:layout>
      <c:lineChart>
        <c:grouping val="standard"/>
        <c:varyColors val="0"/>
        <c:ser>
          <c:idx val="0"/>
          <c:order val="0"/>
          <c:tx>
            <c:v>All customers</c:v>
          </c:tx>
          <c:spPr>
            <a:ln w="31750">
              <a:solidFill>
                <a:schemeClr val="accent4"/>
              </a:solidFill>
            </a:ln>
          </c:spPr>
          <c:marker>
            <c:symbol val="none"/>
          </c:marker>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Template'!$C$185:$N$185</c:f>
              <c:numCache>
                <c:formatCode>_-[$$-409]* #,##0_ ;_-[$$-409]* \-#,##0\ ;_-[$$-409]* "-"_ ;_-@_ </c:formatCode>
                <c:ptCount val="12"/>
                <c:pt idx="0">
                  <c:v>39.998039215686276</c:v>
                </c:pt>
                <c:pt idx="1">
                  <c:v>43.209345794392519</c:v>
                </c:pt>
                <c:pt idx="2">
                  <c:v>44.938790035587189</c:v>
                </c:pt>
                <c:pt idx="3">
                  <c:v>44.13826815642458</c:v>
                </c:pt>
                <c:pt idx="4">
                  <c:v>44.568287037037038</c:v>
                </c:pt>
                <c:pt idx="5">
                  <c:v>45.035339805825245</c:v>
                </c:pt>
                <c:pt idx="6">
                  <c:v>45.027004909983631</c:v>
                </c:pt>
                <c:pt idx="7">
                  <c:v>45.319318181818183</c:v>
                </c:pt>
                <c:pt idx="8">
                  <c:v>45.985838509316771</c:v>
                </c:pt>
                <c:pt idx="9">
                  <c:v>46.599008810572691</c:v>
                </c:pt>
                <c:pt idx="10">
                  <c:v>46.515491559086392</c:v>
                </c:pt>
                <c:pt idx="11">
                  <c:v>46.812332439678286</c:v>
                </c:pt>
              </c:numCache>
            </c:numRef>
          </c:val>
          <c:smooth val="0"/>
          <c:extLst>
            <c:ext xmlns:c16="http://schemas.microsoft.com/office/drawing/2014/chart" uri="{C3380CC4-5D6E-409C-BE32-E72D297353CC}">
              <c16:uniqueId val="{00000000-B43F-40EE-B427-10662CD0F643}"/>
            </c:ext>
          </c:extLst>
        </c:ser>
        <c:ser>
          <c:idx val="1"/>
          <c:order val="1"/>
          <c:tx>
            <c:v>New customers</c:v>
          </c:tx>
          <c:spPr>
            <a:ln w="31750">
              <a:solidFill>
                <a:schemeClr val="accent2">
                  <a:lumMod val="60000"/>
                  <a:lumOff val="40000"/>
                </a:schemeClr>
              </a:solidFill>
            </a:ln>
          </c:spPr>
          <c:marker>
            <c:symbol val="none"/>
          </c:marker>
          <c:val>
            <c:numRef>
              <c:f>'SaaS Plan Template'!$C$186:$N$186</c:f>
              <c:numCache>
                <c:formatCode>_-[$$-409]* #,##0_ ;_-[$$-409]* \-#,##0\ ;_-[$$-409]* "-"_ ;_-@_ </c:formatCode>
                <c:ptCount val="12"/>
                <c:pt idx="0">
                  <c:v>38.489655172413798</c:v>
                </c:pt>
                <c:pt idx="1">
                  <c:v>40.610937499999999</c:v>
                </c:pt>
                <c:pt idx="2">
                  <c:v>42.230555555555561</c:v>
                </c:pt>
                <c:pt idx="3">
                  <c:v>39.528048780487808</c:v>
                </c:pt>
                <c:pt idx="4">
                  <c:v>36.932051282051283</c:v>
                </c:pt>
                <c:pt idx="5">
                  <c:v>38.131034482758622</c:v>
                </c:pt>
                <c:pt idx="6">
                  <c:v>37.087254901960783</c:v>
                </c:pt>
                <c:pt idx="7">
                  <c:v>37.977227722772277</c:v>
                </c:pt>
                <c:pt idx="8">
                  <c:v>40.612612612612615</c:v>
                </c:pt>
                <c:pt idx="9">
                  <c:v>39.469026548672566</c:v>
                </c:pt>
                <c:pt idx="10">
                  <c:v>34.823364485981308</c:v>
                </c:pt>
                <c:pt idx="11">
                  <c:v>40.033333333333331</c:v>
                </c:pt>
              </c:numCache>
            </c:numRef>
          </c:val>
          <c:smooth val="0"/>
          <c:extLst>
            <c:ext xmlns:c16="http://schemas.microsoft.com/office/drawing/2014/chart" uri="{C3380CC4-5D6E-409C-BE32-E72D297353CC}">
              <c16:uniqueId val="{00000001-B43F-40EE-B427-10662CD0F643}"/>
            </c:ext>
          </c:extLst>
        </c:ser>
        <c:dLbls>
          <c:showLegendKey val="0"/>
          <c:showVal val="0"/>
          <c:showCatName val="0"/>
          <c:showSerName val="0"/>
          <c:showPercent val="0"/>
          <c:showBubbleSize val="0"/>
        </c:dLbls>
        <c:smooth val="0"/>
        <c:axId val="-2061022328"/>
        <c:axId val="-2061019288"/>
      </c:lineChart>
      <c:dateAx>
        <c:axId val="-2061022328"/>
        <c:scaling>
          <c:orientation val="minMax"/>
        </c:scaling>
        <c:delete val="0"/>
        <c:axPos val="b"/>
        <c:numFmt formatCode="[$-409]mmm\-yy;@" sourceLinked="1"/>
        <c:majorTickMark val="out"/>
        <c:minorTickMark val="none"/>
        <c:tickLblPos val="low"/>
        <c:crossAx val="-2061019288"/>
        <c:crosses val="autoZero"/>
        <c:auto val="1"/>
        <c:lblOffset val="100"/>
        <c:baseTimeUnit val="months"/>
      </c:dateAx>
      <c:valAx>
        <c:axId val="-2061019288"/>
        <c:scaling>
          <c:orientation val="minMax"/>
        </c:scaling>
        <c:delete val="0"/>
        <c:axPos val="l"/>
        <c:majorGridlines/>
        <c:numFmt formatCode="_-[$$-409]* #,##0_ ;_-[$$-409]* \-#,##0\ ;_-[$$-409]* &quot;-&quot;_ ;_-@_ " sourceLinked="1"/>
        <c:majorTickMark val="out"/>
        <c:minorTickMark val="none"/>
        <c:tickLblPos val="nextTo"/>
        <c:crossAx val="-2061022328"/>
        <c:crosses val="autoZero"/>
        <c:crossBetween val="between"/>
      </c:valAx>
    </c:plotArea>
    <c:legend>
      <c:legendPos val="b"/>
      <c:overlay val="1"/>
      <c:txPr>
        <a:bodyPr/>
        <a:lstStyle/>
        <a:p>
          <a:pPr>
            <a:defRPr sz="900"/>
          </a:pPr>
          <a:endParaRPr lang="en-US"/>
        </a:p>
      </c:txPr>
    </c:legend>
    <c:plotVisOnly val="1"/>
    <c:dispBlanksAs val="gap"/>
    <c:showDLblsOverMax val="0"/>
  </c:chart>
  <c:spPr>
    <a:ln w="12700" cmpd="sng">
      <a:solidFill>
        <a:srgbClr val="000000"/>
      </a:solidFill>
    </a:ln>
    <a:effectLst/>
  </c:spPr>
  <c:txPr>
    <a:bodyPr/>
    <a:lstStyle/>
    <a:p>
      <a:pPr>
        <a:defRPr>
          <a:latin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de-DE" sz="1200"/>
              <a:t>CAC</a:t>
            </a:r>
          </a:p>
          <a:p>
            <a:pPr>
              <a:defRPr/>
            </a:pPr>
            <a:r>
              <a:rPr lang="de-DE" sz="900"/>
              <a:t>(for paid signups)</a:t>
            </a:r>
          </a:p>
        </c:rich>
      </c:tx>
      <c:overlay val="0"/>
    </c:title>
    <c:autoTitleDeleted val="0"/>
    <c:plotArea>
      <c:layout>
        <c:manualLayout>
          <c:layoutTarget val="inner"/>
          <c:xMode val="edge"/>
          <c:yMode val="edge"/>
          <c:x val="0.148322401392537"/>
          <c:y val="0.166249654648432"/>
          <c:w val="0.78768625170881101"/>
          <c:h val="0.58818475480369004"/>
        </c:manualLayout>
      </c:layout>
      <c:lineChart>
        <c:grouping val="standard"/>
        <c:varyColors val="0"/>
        <c:ser>
          <c:idx val="3"/>
          <c:order val="0"/>
          <c:tx>
            <c:v>Basic</c:v>
          </c:tx>
          <c:spPr>
            <a:ln w="31750">
              <a:solidFill>
                <a:schemeClr val="accent5"/>
              </a:solidFill>
            </a:ln>
          </c:spPr>
          <c:marker>
            <c:symbol val="none"/>
          </c:marker>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Template'!$C$206:$N$206</c:f>
              <c:numCache>
                <c:formatCode>_-[$$-409]* #,##0_ ;_-[$$-409]* \-#,##0\ ;_-[$$-409]* "-"_ ;_-@_ </c:formatCode>
                <c:ptCount val="12"/>
                <c:pt idx="1">
                  <c:v>159.49526902618658</c:v>
                </c:pt>
                <c:pt idx="2">
                  <c:v>289.55306690089299</c:v>
                </c:pt>
                <c:pt idx="3">
                  <c:v>254.96564663259363</c:v>
                </c:pt>
                <c:pt idx="4">
                  <c:v>331.25371120107962</c:v>
                </c:pt>
                <c:pt idx="5">
                  <c:v>298.25863512753745</c:v>
                </c:pt>
                <c:pt idx="6">
                  <c:v>241.86547756041423</c:v>
                </c:pt>
                <c:pt idx="7">
                  <c:v>263.80314553773832</c:v>
                </c:pt>
                <c:pt idx="8">
                  <c:v>277.17560085001946</c:v>
                </c:pt>
                <c:pt idx="9">
                  <c:v>274.23533988135762</c:v>
                </c:pt>
                <c:pt idx="10">
                  <c:v>245.62054555124988</c:v>
                </c:pt>
                <c:pt idx="11">
                  <c:v>241.42175959286615</c:v>
                </c:pt>
              </c:numCache>
            </c:numRef>
          </c:val>
          <c:smooth val="0"/>
          <c:extLst>
            <c:ext xmlns:c16="http://schemas.microsoft.com/office/drawing/2014/chart" uri="{C3380CC4-5D6E-409C-BE32-E72D297353CC}">
              <c16:uniqueId val="{00000000-BE4D-4B74-B635-581E6DA8EFED}"/>
            </c:ext>
          </c:extLst>
        </c:ser>
        <c:ser>
          <c:idx val="0"/>
          <c:order val="1"/>
          <c:tx>
            <c:v>Pro</c:v>
          </c:tx>
          <c:spPr>
            <a:ln w="31750">
              <a:solidFill>
                <a:schemeClr val="bg2">
                  <a:lumMod val="50000"/>
                </a:schemeClr>
              </a:solidFill>
            </a:ln>
          </c:spPr>
          <c:marker>
            <c:symbol val="none"/>
          </c:marker>
          <c:val>
            <c:numRef>
              <c:f>'SaaS Plan Template'!$C$207:$N$207</c:f>
              <c:numCache>
                <c:formatCode>_-[$$-409]* #,##0_ ;_-[$$-409]* \-#,##0\ ;_-[$$-409]* "-"_ ;_-@_ </c:formatCode>
                <c:ptCount val="12"/>
                <c:pt idx="1">
                  <c:v>285.22060751748256</c:v>
                </c:pt>
                <c:pt idx="2">
                  <c:v>430.46215780998392</c:v>
                </c:pt>
                <c:pt idx="3">
                  <c:v>413.94000560695258</c:v>
                </c:pt>
                <c:pt idx="4">
                  <c:v>447.92037786774631</c:v>
                </c:pt>
                <c:pt idx="5">
                  <c:v>415.79594856037329</c:v>
                </c:pt>
                <c:pt idx="6">
                  <c:v>342.67922077922071</c:v>
                </c:pt>
                <c:pt idx="7">
                  <c:v>372.85864699830302</c:v>
                </c:pt>
                <c:pt idx="8">
                  <c:v>386.7462627462628</c:v>
                </c:pt>
                <c:pt idx="9">
                  <c:v>405.10447075048847</c:v>
                </c:pt>
                <c:pt idx="10">
                  <c:v>318.47035299669278</c:v>
                </c:pt>
                <c:pt idx="11">
                  <c:v>314.87462251941326</c:v>
                </c:pt>
              </c:numCache>
            </c:numRef>
          </c:val>
          <c:smooth val="0"/>
          <c:extLst>
            <c:ext xmlns:c16="http://schemas.microsoft.com/office/drawing/2014/chart" uri="{C3380CC4-5D6E-409C-BE32-E72D297353CC}">
              <c16:uniqueId val="{00000001-BE4D-4B74-B635-581E6DA8EFED}"/>
            </c:ext>
          </c:extLst>
        </c:ser>
        <c:ser>
          <c:idx val="1"/>
          <c:order val="2"/>
          <c:tx>
            <c:v>Enterprise</c:v>
          </c:tx>
          <c:spPr>
            <a:ln w="31750">
              <a:solidFill>
                <a:schemeClr val="accent4">
                  <a:lumMod val="60000"/>
                  <a:lumOff val="40000"/>
                </a:schemeClr>
              </a:solidFill>
            </a:ln>
          </c:spPr>
          <c:marker>
            <c:symbol val="none"/>
          </c:marker>
          <c:val>
            <c:numRef>
              <c:f>'SaaS Plan Template'!$C$208:$N$208</c:f>
              <c:numCache>
                <c:formatCode>_-[$$-409]* #,##0_ ;_-[$$-409]* \-#,##0\ ;_-[$$-409]* "-"_ ;_-@_ </c:formatCode>
                <c:ptCount val="12"/>
                <c:pt idx="1">
                  <c:v>982.19030448717956</c:v>
                </c:pt>
                <c:pt idx="2">
                  <c:v>1137.605014952841</c:v>
                </c:pt>
                <c:pt idx="3">
                  <c:v>997.27333894028595</c:v>
                </c:pt>
                <c:pt idx="4">
                  <c:v>1489.5870445344131</c:v>
                </c:pt>
                <c:pt idx="5">
                  <c:v>1165.7959485603733</c:v>
                </c:pt>
                <c:pt idx="6">
                  <c:v>1013.3141414141414</c:v>
                </c:pt>
                <c:pt idx="7">
                  <c:v>1035.2518093914655</c:v>
                </c:pt>
                <c:pt idx="8">
                  <c:v>854.69498069498081</c:v>
                </c:pt>
                <c:pt idx="9">
                  <c:v>905.10447075048842</c:v>
                </c:pt>
                <c:pt idx="10">
                  <c:v>1406.1896512423068</c:v>
                </c:pt>
                <c:pt idx="11">
                  <c:v>935.92725409836066</c:v>
                </c:pt>
              </c:numCache>
            </c:numRef>
          </c:val>
          <c:smooth val="0"/>
          <c:extLst>
            <c:ext xmlns:c16="http://schemas.microsoft.com/office/drawing/2014/chart" uri="{C3380CC4-5D6E-409C-BE32-E72D297353CC}">
              <c16:uniqueId val="{00000002-BE4D-4B74-B635-581E6DA8EFED}"/>
            </c:ext>
          </c:extLst>
        </c:ser>
        <c:dLbls>
          <c:showLegendKey val="0"/>
          <c:showVal val="0"/>
          <c:showCatName val="0"/>
          <c:showSerName val="0"/>
          <c:showPercent val="0"/>
          <c:showBubbleSize val="0"/>
        </c:dLbls>
        <c:smooth val="0"/>
        <c:axId val="2133915320"/>
        <c:axId val="2080191544"/>
      </c:lineChart>
      <c:dateAx>
        <c:axId val="2133915320"/>
        <c:scaling>
          <c:orientation val="minMax"/>
        </c:scaling>
        <c:delete val="0"/>
        <c:axPos val="b"/>
        <c:numFmt formatCode="[$-409]mmm\-yy;@" sourceLinked="1"/>
        <c:majorTickMark val="out"/>
        <c:minorTickMark val="none"/>
        <c:tickLblPos val="low"/>
        <c:crossAx val="2080191544"/>
        <c:crosses val="autoZero"/>
        <c:auto val="1"/>
        <c:lblOffset val="100"/>
        <c:baseTimeUnit val="months"/>
      </c:dateAx>
      <c:valAx>
        <c:axId val="2080191544"/>
        <c:scaling>
          <c:orientation val="minMax"/>
        </c:scaling>
        <c:delete val="0"/>
        <c:axPos val="l"/>
        <c:majorGridlines/>
        <c:numFmt formatCode="_-[$$-409]* #,##0_ ;_-[$$-409]* \-#,##0\ ;_-[$$-409]* &quot;-&quot;_ ;_-@_ " sourceLinked="1"/>
        <c:majorTickMark val="out"/>
        <c:minorTickMark val="none"/>
        <c:tickLblPos val="nextTo"/>
        <c:crossAx val="2133915320"/>
        <c:crosses val="autoZero"/>
        <c:crossBetween val="between"/>
      </c:valAx>
    </c:plotArea>
    <c:legend>
      <c:legendPos val="b"/>
      <c:layout>
        <c:manualLayout>
          <c:xMode val="edge"/>
          <c:yMode val="edge"/>
          <c:x val="8.8877919133536307E-2"/>
          <c:y val="0.90651509600157498"/>
          <c:w val="0.80655691680889496"/>
          <c:h val="5.7565418577125903E-2"/>
        </c:manualLayout>
      </c:layout>
      <c:overlay val="1"/>
      <c:txPr>
        <a:bodyPr/>
        <a:lstStyle/>
        <a:p>
          <a:pPr>
            <a:defRPr sz="900"/>
          </a:pPr>
          <a:endParaRPr lang="en-US"/>
        </a:p>
      </c:txPr>
    </c:legend>
    <c:plotVisOnly val="1"/>
    <c:dispBlanksAs val="gap"/>
    <c:showDLblsOverMax val="0"/>
  </c:chart>
  <c:spPr>
    <a:ln w="12700" cmpd="sng">
      <a:solidFill>
        <a:srgbClr val="000000"/>
      </a:solidFill>
    </a:ln>
    <a:effectLst/>
  </c:spPr>
  <c:txPr>
    <a:bodyPr/>
    <a:lstStyle/>
    <a:p>
      <a:pPr>
        <a:defRPr>
          <a:latin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de-DE" sz="1200"/>
              <a:t>Cash</a:t>
            </a:r>
          </a:p>
        </c:rich>
      </c:tx>
      <c:overlay val="0"/>
    </c:title>
    <c:autoTitleDeleted val="0"/>
    <c:plotArea>
      <c:layout>
        <c:manualLayout>
          <c:layoutTarget val="inner"/>
          <c:xMode val="edge"/>
          <c:yMode val="edge"/>
          <c:x val="0.18226523767862299"/>
          <c:y val="0.169783999071489"/>
          <c:w val="0.70697867049026297"/>
          <c:h val="0.55822770505122099"/>
        </c:manualLayout>
      </c:layout>
      <c:barChart>
        <c:barDir val="col"/>
        <c:grouping val="stacked"/>
        <c:varyColors val="0"/>
        <c:ser>
          <c:idx val="0"/>
          <c:order val="0"/>
          <c:tx>
            <c:v>Cash end of month</c:v>
          </c:tx>
          <c:spPr>
            <a:solidFill>
              <a:schemeClr val="bg1">
                <a:lumMod val="65000"/>
              </a:schemeClr>
            </a:solidFill>
          </c:spPr>
          <c:invertIfNegative val="0"/>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Template'!$C$226:$N$226</c:f>
              <c:numCache>
                <c:formatCode>_-[$$-409]* #,##0_ ;_-[$$-409]* \-#,##0\ ;_-[$$-409]* "-"_ ;_-@_ </c:formatCode>
                <c:ptCount val="12"/>
                <c:pt idx="0">
                  <c:v>411846</c:v>
                </c:pt>
                <c:pt idx="1">
                  <c:v>362339</c:v>
                </c:pt>
                <c:pt idx="2">
                  <c:v>326587</c:v>
                </c:pt>
                <c:pt idx="3">
                  <c:v>283565</c:v>
                </c:pt>
                <c:pt idx="4">
                  <c:v>233133</c:v>
                </c:pt>
                <c:pt idx="5">
                  <c:v>186000</c:v>
                </c:pt>
                <c:pt idx="6">
                  <c:v>141155</c:v>
                </c:pt>
                <c:pt idx="7">
                  <c:v>99612</c:v>
                </c:pt>
                <c:pt idx="8">
                  <c:v>62146</c:v>
                </c:pt>
                <c:pt idx="9">
                  <c:v>27280</c:v>
                </c:pt>
                <c:pt idx="10">
                  <c:v>-4287</c:v>
                </c:pt>
                <c:pt idx="11">
                  <c:v>-31620</c:v>
                </c:pt>
              </c:numCache>
            </c:numRef>
          </c:val>
          <c:extLst>
            <c:ext xmlns:c16="http://schemas.microsoft.com/office/drawing/2014/chart" uri="{C3380CC4-5D6E-409C-BE32-E72D297353CC}">
              <c16:uniqueId val="{00000000-3FD9-49EA-9152-6DD66617F109}"/>
            </c:ext>
          </c:extLst>
        </c:ser>
        <c:dLbls>
          <c:showLegendKey val="0"/>
          <c:showVal val="0"/>
          <c:showCatName val="0"/>
          <c:showSerName val="0"/>
          <c:showPercent val="0"/>
          <c:showBubbleSize val="0"/>
        </c:dLbls>
        <c:gapWidth val="150"/>
        <c:overlap val="100"/>
        <c:axId val="-2137787336"/>
        <c:axId val="2080209864"/>
      </c:barChart>
      <c:lineChart>
        <c:grouping val="standard"/>
        <c:varyColors val="0"/>
        <c:ser>
          <c:idx val="1"/>
          <c:order val="1"/>
          <c:tx>
            <c:v>Runway</c:v>
          </c:tx>
          <c:marker>
            <c:symbol val="none"/>
          </c:marker>
          <c:val>
            <c:numRef>
              <c:f>'SaaS Plan Template'!$C$227:$N$227</c:f>
              <c:numCache>
                <c:formatCode>0.0</c:formatCode>
                <c:ptCount val="12"/>
                <c:pt idx="0">
                  <c:v>10.004518291794199</c:v>
                </c:pt>
                <c:pt idx="1">
                  <c:v>7.318944795685459</c:v>
                </c:pt>
                <c:pt idx="2">
                  <c:v>9.1347896621168054</c:v>
                </c:pt>
                <c:pt idx="3">
                  <c:v>6.5911626609641578</c:v>
                </c:pt>
                <c:pt idx="4">
                  <c:v>4.6227197017766501</c:v>
                </c:pt>
                <c:pt idx="5">
                  <c:v>3.9462796766596653</c:v>
                </c:pt>
                <c:pt idx="6">
                  <c:v>3.147619578548333</c:v>
                </c:pt>
                <c:pt idx="7">
                  <c:v>2.3978046843030114</c:v>
                </c:pt>
                <c:pt idx="8">
                  <c:v>1.6587305823947045</c:v>
                </c:pt>
                <c:pt idx="9">
                  <c:v>0.78242413812883616</c:v>
                </c:pt>
                <c:pt idx="10">
                  <c:v>-0.13580638008046378</c:v>
                </c:pt>
                <c:pt idx="11">
                  <c:v>-1.1568433761387333</c:v>
                </c:pt>
              </c:numCache>
            </c:numRef>
          </c:val>
          <c:smooth val="0"/>
          <c:extLst>
            <c:ext xmlns:c16="http://schemas.microsoft.com/office/drawing/2014/chart" uri="{C3380CC4-5D6E-409C-BE32-E72D297353CC}">
              <c16:uniqueId val="{00000001-3FD9-49EA-9152-6DD66617F109}"/>
            </c:ext>
          </c:extLst>
        </c:ser>
        <c:dLbls>
          <c:showLegendKey val="0"/>
          <c:showVal val="0"/>
          <c:showCatName val="0"/>
          <c:showSerName val="0"/>
          <c:showPercent val="0"/>
          <c:showBubbleSize val="0"/>
        </c:dLbls>
        <c:marker val="1"/>
        <c:smooth val="0"/>
        <c:axId val="2080166200"/>
        <c:axId val="2080162904"/>
      </c:lineChart>
      <c:dateAx>
        <c:axId val="-2137787336"/>
        <c:scaling>
          <c:orientation val="minMax"/>
        </c:scaling>
        <c:delete val="0"/>
        <c:axPos val="b"/>
        <c:numFmt formatCode="[$-409]mmm\-yy;@" sourceLinked="1"/>
        <c:majorTickMark val="out"/>
        <c:minorTickMark val="none"/>
        <c:tickLblPos val="low"/>
        <c:crossAx val="2080209864"/>
        <c:crosses val="autoZero"/>
        <c:auto val="1"/>
        <c:lblOffset val="100"/>
        <c:baseTimeUnit val="months"/>
      </c:dateAx>
      <c:valAx>
        <c:axId val="2080209864"/>
        <c:scaling>
          <c:orientation val="minMax"/>
        </c:scaling>
        <c:delete val="0"/>
        <c:axPos val="l"/>
        <c:majorGridlines/>
        <c:numFmt formatCode="_-[$$-409]* #,##0_ ;_-[$$-409]* \-#,##0\ ;_-[$$-409]* &quot;-&quot;_ ;_-@_ " sourceLinked="1"/>
        <c:majorTickMark val="out"/>
        <c:minorTickMark val="none"/>
        <c:tickLblPos val="nextTo"/>
        <c:crossAx val="-2137787336"/>
        <c:crosses val="autoZero"/>
        <c:crossBetween val="between"/>
      </c:valAx>
      <c:valAx>
        <c:axId val="2080162904"/>
        <c:scaling>
          <c:orientation val="minMax"/>
        </c:scaling>
        <c:delete val="0"/>
        <c:axPos val="r"/>
        <c:numFmt formatCode="0.0" sourceLinked="1"/>
        <c:majorTickMark val="out"/>
        <c:minorTickMark val="none"/>
        <c:tickLblPos val="nextTo"/>
        <c:crossAx val="2080166200"/>
        <c:crosses val="max"/>
        <c:crossBetween val="between"/>
      </c:valAx>
      <c:catAx>
        <c:axId val="2080166200"/>
        <c:scaling>
          <c:orientation val="minMax"/>
        </c:scaling>
        <c:delete val="1"/>
        <c:axPos val="b"/>
        <c:majorTickMark val="out"/>
        <c:minorTickMark val="none"/>
        <c:tickLblPos val="nextTo"/>
        <c:crossAx val="2080162904"/>
        <c:crosses val="autoZero"/>
        <c:auto val="1"/>
        <c:lblAlgn val="ctr"/>
        <c:lblOffset val="100"/>
        <c:noMultiLvlLbl val="0"/>
      </c:catAx>
    </c:plotArea>
    <c:legend>
      <c:legendPos val="b"/>
      <c:overlay val="0"/>
    </c:legend>
    <c:plotVisOnly val="1"/>
    <c:dispBlanksAs val="gap"/>
    <c:showDLblsOverMax val="0"/>
  </c:chart>
  <c:spPr>
    <a:ln w="12700" cmpd="sng">
      <a:solidFill>
        <a:srgbClr val="000000"/>
      </a:solidFill>
    </a:ln>
    <a:effectLst/>
  </c:spPr>
  <c:txPr>
    <a:bodyPr/>
    <a:lstStyle/>
    <a:p>
      <a:pPr>
        <a:defRPr>
          <a:latin typeface="Arial"/>
          <a:cs typeface="Arial"/>
        </a:defRPr>
      </a:pPr>
      <a:endParaRPr lang="en-US"/>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de-DE" sz="1200"/>
              <a:t>Customers by plan</a:t>
            </a:r>
          </a:p>
        </c:rich>
      </c:tx>
      <c:overlay val="0"/>
    </c:title>
    <c:autoTitleDeleted val="0"/>
    <c:plotArea>
      <c:layout>
        <c:manualLayout>
          <c:layoutTarget val="inner"/>
          <c:xMode val="edge"/>
          <c:yMode val="edge"/>
          <c:x val="0.121268453804564"/>
          <c:y val="0.166249654648432"/>
          <c:w val="0.81747445564601895"/>
          <c:h val="0.55168698670730698"/>
        </c:manualLayout>
      </c:layout>
      <c:areaChart>
        <c:grouping val="stacked"/>
        <c:varyColors val="0"/>
        <c:ser>
          <c:idx val="0"/>
          <c:order val="0"/>
          <c:tx>
            <c:v>Basic</c:v>
          </c:tx>
          <c:spPr>
            <a:solidFill>
              <a:schemeClr val="accent5"/>
            </a:solidFill>
          </c:spPr>
          <c:cat>
            <c:strRef>
              <c:f>'SaaS Plan Template'!$C$5:$N$6</c:f>
              <c:strCache>
                <c:ptCount val="12"/>
                <c:pt idx="0">
                  <c:v>Jan-13</c:v>
                </c:pt>
                <c:pt idx="1">
                  <c:v>Feb-13</c:v>
                </c:pt>
                <c:pt idx="2">
                  <c:v>Mar-13</c:v>
                </c:pt>
                <c:pt idx="3">
                  <c:v>Apr-13</c:v>
                </c:pt>
                <c:pt idx="4">
                  <c:v>May-13</c:v>
                </c:pt>
                <c:pt idx="5">
                  <c:v>Jun-13</c:v>
                </c:pt>
                <c:pt idx="6">
                  <c:v>Jul-13</c:v>
                </c:pt>
                <c:pt idx="7">
                  <c:v>Aug-13</c:v>
                </c:pt>
                <c:pt idx="8">
                  <c:v>Sep-13</c:v>
                </c:pt>
                <c:pt idx="9">
                  <c:v>Oct-13</c:v>
                </c:pt>
                <c:pt idx="10">
                  <c:v>Nov-13</c:v>
                </c:pt>
                <c:pt idx="11">
                  <c:v>Dec-13</c:v>
                </c:pt>
              </c:strCache>
            </c:strRef>
          </c:cat>
          <c:val>
            <c:numRef>
              <c:f>'SaaS Plan Template'!$C$96:$N$96</c:f>
              <c:numCache>
                <c:formatCode>#,##0</c:formatCode>
                <c:ptCount val="12"/>
                <c:pt idx="0">
                  <c:v>120</c:v>
                </c:pt>
                <c:pt idx="1">
                  <c:v>158</c:v>
                </c:pt>
                <c:pt idx="2">
                  <c:v>203</c:v>
                </c:pt>
                <c:pt idx="3">
                  <c:v>258</c:v>
                </c:pt>
                <c:pt idx="4">
                  <c:v>309</c:v>
                </c:pt>
                <c:pt idx="5">
                  <c:v>365</c:v>
                </c:pt>
                <c:pt idx="6">
                  <c:v>436</c:v>
                </c:pt>
                <c:pt idx="7">
                  <c:v>506</c:v>
                </c:pt>
                <c:pt idx="8">
                  <c:v>578</c:v>
                </c:pt>
                <c:pt idx="9">
                  <c:v>651</c:v>
                </c:pt>
                <c:pt idx="10">
                  <c:v>715</c:v>
                </c:pt>
                <c:pt idx="11">
                  <c:v>791</c:v>
                </c:pt>
              </c:numCache>
            </c:numRef>
          </c:val>
          <c:extLst>
            <c:ext xmlns:c16="http://schemas.microsoft.com/office/drawing/2014/chart" uri="{C3380CC4-5D6E-409C-BE32-E72D297353CC}">
              <c16:uniqueId val="{00000000-0A32-40C4-9040-962CB051B8FA}"/>
            </c:ext>
          </c:extLst>
        </c:ser>
        <c:ser>
          <c:idx val="1"/>
          <c:order val="1"/>
          <c:tx>
            <c:v>Pro</c:v>
          </c:tx>
          <c:spPr>
            <a:solidFill>
              <a:schemeClr val="bg2">
                <a:lumMod val="50000"/>
              </a:schemeClr>
            </a:solidFill>
            <a:ln w="25400">
              <a:noFill/>
            </a:ln>
          </c:spPr>
          <c:val>
            <c:numRef>
              <c:f>'SaaS Plan Template'!$C$99:$N$99</c:f>
              <c:numCache>
                <c:formatCode>#,##0</c:formatCode>
                <c:ptCount val="12"/>
                <c:pt idx="0">
                  <c:v>18</c:v>
                </c:pt>
                <c:pt idx="1">
                  <c:v>33</c:v>
                </c:pt>
                <c:pt idx="2">
                  <c:v>47</c:v>
                </c:pt>
                <c:pt idx="3">
                  <c:v>62</c:v>
                </c:pt>
                <c:pt idx="4">
                  <c:v>77</c:v>
                </c:pt>
                <c:pt idx="5">
                  <c:v>94</c:v>
                </c:pt>
                <c:pt idx="6">
                  <c:v>107</c:v>
                </c:pt>
                <c:pt idx="7">
                  <c:v>117</c:v>
                </c:pt>
                <c:pt idx="8">
                  <c:v>130</c:v>
                </c:pt>
                <c:pt idx="9">
                  <c:v>145</c:v>
                </c:pt>
                <c:pt idx="10">
                  <c:v>170</c:v>
                </c:pt>
                <c:pt idx="11">
                  <c:v>192</c:v>
                </c:pt>
              </c:numCache>
            </c:numRef>
          </c:val>
          <c:extLst>
            <c:ext xmlns:c16="http://schemas.microsoft.com/office/drawing/2014/chart" uri="{C3380CC4-5D6E-409C-BE32-E72D297353CC}">
              <c16:uniqueId val="{00000001-0A32-40C4-9040-962CB051B8FA}"/>
            </c:ext>
          </c:extLst>
        </c:ser>
        <c:ser>
          <c:idx val="2"/>
          <c:order val="2"/>
          <c:tx>
            <c:v>Enterprise</c:v>
          </c:tx>
          <c:spPr>
            <a:solidFill>
              <a:schemeClr val="accent4">
                <a:lumMod val="40000"/>
                <a:lumOff val="60000"/>
              </a:schemeClr>
            </a:solidFill>
            <a:ln w="25400">
              <a:noFill/>
            </a:ln>
          </c:spPr>
          <c:val>
            <c:numRef>
              <c:f>'SaaS Plan Template'!$C$102:$N$102</c:f>
              <c:numCache>
                <c:formatCode>#,##0</c:formatCode>
                <c:ptCount val="12"/>
                <c:pt idx="0">
                  <c:v>15</c:v>
                </c:pt>
                <c:pt idx="1">
                  <c:v>23</c:v>
                </c:pt>
                <c:pt idx="2">
                  <c:v>31</c:v>
                </c:pt>
                <c:pt idx="3">
                  <c:v>38</c:v>
                </c:pt>
                <c:pt idx="4">
                  <c:v>46</c:v>
                </c:pt>
                <c:pt idx="5">
                  <c:v>56</c:v>
                </c:pt>
                <c:pt idx="6">
                  <c:v>68</c:v>
                </c:pt>
                <c:pt idx="7">
                  <c:v>81</c:v>
                </c:pt>
                <c:pt idx="8">
                  <c:v>97</c:v>
                </c:pt>
                <c:pt idx="9">
                  <c:v>112</c:v>
                </c:pt>
                <c:pt idx="10">
                  <c:v>122</c:v>
                </c:pt>
                <c:pt idx="11">
                  <c:v>136</c:v>
                </c:pt>
              </c:numCache>
            </c:numRef>
          </c:val>
          <c:extLst>
            <c:ext xmlns:c16="http://schemas.microsoft.com/office/drawing/2014/chart" uri="{C3380CC4-5D6E-409C-BE32-E72D297353CC}">
              <c16:uniqueId val="{00000002-0A32-40C4-9040-962CB051B8FA}"/>
            </c:ext>
          </c:extLst>
        </c:ser>
        <c:dLbls>
          <c:showLegendKey val="0"/>
          <c:showVal val="0"/>
          <c:showCatName val="0"/>
          <c:showSerName val="0"/>
          <c:showPercent val="0"/>
          <c:showBubbleSize val="0"/>
        </c:dLbls>
        <c:axId val="2134550584"/>
        <c:axId val="2133921816"/>
      </c:areaChart>
      <c:dateAx>
        <c:axId val="2134550584"/>
        <c:scaling>
          <c:orientation val="minMax"/>
        </c:scaling>
        <c:delete val="0"/>
        <c:axPos val="b"/>
        <c:numFmt formatCode="[$-409]mmm\-yy;@" sourceLinked="1"/>
        <c:majorTickMark val="out"/>
        <c:minorTickMark val="none"/>
        <c:tickLblPos val="low"/>
        <c:crossAx val="2133921816"/>
        <c:crosses val="autoZero"/>
        <c:auto val="1"/>
        <c:lblOffset val="100"/>
        <c:baseTimeUnit val="months"/>
      </c:dateAx>
      <c:valAx>
        <c:axId val="2133921816"/>
        <c:scaling>
          <c:orientation val="minMax"/>
        </c:scaling>
        <c:delete val="0"/>
        <c:axPos val="l"/>
        <c:majorGridlines/>
        <c:numFmt formatCode="#,##0" sourceLinked="1"/>
        <c:majorTickMark val="out"/>
        <c:minorTickMark val="none"/>
        <c:tickLblPos val="nextTo"/>
        <c:crossAx val="2134550584"/>
        <c:crosses val="autoZero"/>
        <c:crossBetween val="midCat"/>
      </c:valAx>
    </c:plotArea>
    <c:legend>
      <c:legendPos val="b"/>
      <c:layout>
        <c:manualLayout>
          <c:xMode val="edge"/>
          <c:yMode val="edge"/>
          <c:x val="0.17367532500555"/>
          <c:y val="0.90456183840204296"/>
          <c:w val="0.71338079917572605"/>
          <c:h val="6.7215908017675602E-2"/>
        </c:manualLayout>
      </c:layout>
      <c:overlay val="1"/>
    </c:legend>
    <c:plotVisOnly val="1"/>
    <c:dispBlanksAs val="gap"/>
    <c:showDLblsOverMax val="0"/>
  </c:chart>
  <c:spPr>
    <a:ln w="12700" cmpd="sng">
      <a:solidFill>
        <a:srgbClr val="000000"/>
      </a:solidFill>
    </a:ln>
    <a:effectLst/>
  </c:spPr>
  <c:txPr>
    <a:bodyPr/>
    <a:lstStyle/>
    <a:p>
      <a:pPr>
        <a:defRPr>
          <a:latin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de-DE" sz="1200"/>
              <a:t>Annual</a:t>
            </a:r>
            <a:r>
              <a:rPr lang="de-DE" sz="1200" baseline="0"/>
              <a:t> subscriptions</a:t>
            </a:r>
            <a:endParaRPr lang="de-DE" sz="1200"/>
          </a:p>
        </c:rich>
      </c:tx>
      <c:overlay val="0"/>
    </c:title>
    <c:autoTitleDeleted val="0"/>
    <c:plotArea>
      <c:layout>
        <c:manualLayout>
          <c:layoutTarget val="inner"/>
          <c:xMode val="edge"/>
          <c:yMode val="edge"/>
          <c:x val="0.144773810752443"/>
          <c:y val="0.169783999071489"/>
          <c:w val="0.81911355926082896"/>
          <c:h val="0.54254875556676296"/>
        </c:manualLayout>
      </c:layout>
      <c:lineChart>
        <c:grouping val="standard"/>
        <c:varyColors val="0"/>
        <c:ser>
          <c:idx val="5"/>
          <c:order val="0"/>
          <c:tx>
            <c:v>Basic</c:v>
          </c:tx>
          <c:spPr>
            <a:ln w="31750">
              <a:solidFill>
                <a:schemeClr val="accent5"/>
              </a:solidFill>
            </a:ln>
          </c:spPr>
          <c:marker>
            <c:symbol val="none"/>
          </c:marker>
          <c:cat>
            <c:numRef>
              <c:f>'SaaS Plan Template'!$C$5:$N$5</c:f>
              <c:numCache>
                <c:formatCode>[$-409]mmm\-yy;@</c:formatCode>
                <c:ptCount val="12"/>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numCache>
            </c:numRef>
          </c:cat>
          <c:val>
            <c:numRef>
              <c:f>'SaaS Plan Template'!$C$361:$N$361</c:f>
              <c:numCache>
                <c:formatCode>0.00%</c:formatCode>
                <c:ptCount val="12"/>
                <c:pt idx="0">
                  <c:v>0.26666666666666666</c:v>
                </c:pt>
                <c:pt idx="1">
                  <c:v>0.25949367088607594</c:v>
                </c:pt>
                <c:pt idx="2">
                  <c:v>0.26600985221674878</c:v>
                </c:pt>
                <c:pt idx="3">
                  <c:v>0.24806201550387597</c:v>
                </c:pt>
                <c:pt idx="4">
                  <c:v>0.25889967637540451</c:v>
                </c:pt>
                <c:pt idx="5">
                  <c:v>0.24657534246575341</c:v>
                </c:pt>
                <c:pt idx="6">
                  <c:v>0.24541284403669725</c:v>
                </c:pt>
                <c:pt idx="7">
                  <c:v>0.2391304347826087</c:v>
                </c:pt>
                <c:pt idx="8">
                  <c:v>0.24048442906574394</c:v>
                </c:pt>
                <c:pt idx="9">
                  <c:v>0.23348694316436253</c:v>
                </c:pt>
                <c:pt idx="10">
                  <c:v>0.23496503496503496</c:v>
                </c:pt>
                <c:pt idx="11">
                  <c:v>0.24020227560050569</c:v>
                </c:pt>
              </c:numCache>
            </c:numRef>
          </c:val>
          <c:smooth val="0"/>
          <c:extLst>
            <c:ext xmlns:c16="http://schemas.microsoft.com/office/drawing/2014/chart" uri="{C3380CC4-5D6E-409C-BE32-E72D297353CC}">
              <c16:uniqueId val="{00000000-60F4-41AA-B5C0-411CFD9DD029}"/>
            </c:ext>
          </c:extLst>
        </c:ser>
        <c:ser>
          <c:idx val="0"/>
          <c:order val="1"/>
          <c:tx>
            <c:v>Pro</c:v>
          </c:tx>
          <c:spPr>
            <a:ln w="31750">
              <a:solidFill>
                <a:schemeClr val="bg2">
                  <a:lumMod val="50000"/>
                </a:schemeClr>
              </a:solidFill>
            </a:ln>
          </c:spPr>
          <c:marker>
            <c:symbol val="none"/>
          </c:marker>
          <c:val>
            <c:numRef>
              <c:f>'SaaS Plan Template'!$C$362:$N$362</c:f>
              <c:numCache>
                <c:formatCode>0.00%</c:formatCode>
                <c:ptCount val="12"/>
                <c:pt idx="0">
                  <c:v>0.27777777777777779</c:v>
                </c:pt>
                <c:pt idx="1">
                  <c:v>0.21212121212121213</c:v>
                </c:pt>
                <c:pt idx="2">
                  <c:v>0.2978723404255319</c:v>
                </c:pt>
                <c:pt idx="3">
                  <c:v>0.33870967741935482</c:v>
                </c:pt>
                <c:pt idx="4">
                  <c:v>0.32467532467532467</c:v>
                </c:pt>
                <c:pt idx="5">
                  <c:v>0.34042553191489361</c:v>
                </c:pt>
                <c:pt idx="6">
                  <c:v>0.35514018691588783</c:v>
                </c:pt>
                <c:pt idx="7">
                  <c:v>0.40170940170940173</c:v>
                </c:pt>
                <c:pt idx="8">
                  <c:v>0.43846153846153846</c:v>
                </c:pt>
                <c:pt idx="9">
                  <c:v>0.46206896551724136</c:v>
                </c:pt>
                <c:pt idx="10">
                  <c:v>0.48823529411764705</c:v>
                </c:pt>
                <c:pt idx="11">
                  <c:v>0.46875</c:v>
                </c:pt>
              </c:numCache>
            </c:numRef>
          </c:val>
          <c:smooth val="0"/>
          <c:extLst>
            <c:ext xmlns:c16="http://schemas.microsoft.com/office/drawing/2014/chart" uri="{C3380CC4-5D6E-409C-BE32-E72D297353CC}">
              <c16:uniqueId val="{00000001-60F4-41AA-B5C0-411CFD9DD029}"/>
            </c:ext>
          </c:extLst>
        </c:ser>
        <c:ser>
          <c:idx val="1"/>
          <c:order val="2"/>
          <c:tx>
            <c:v>Enterprise</c:v>
          </c:tx>
          <c:spPr>
            <a:ln w="31750">
              <a:solidFill>
                <a:schemeClr val="accent4">
                  <a:lumMod val="60000"/>
                  <a:lumOff val="40000"/>
                </a:schemeClr>
              </a:solidFill>
            </a:ln>
          </c:spPr>
          <c:marker>
            <c:symbol val="none"/>
          </c:marker>
          <c:val>
            <c:numRef>
              <c:f>'SaaS Plan Template'!$C$363:$N$363</c:f>
              <c:numCache>
                <c:formatCode>0.00%</c:formatCode>
                <c:ptCount val="12"/>
                <c:pt idx="0">
                  <c:v>0.53333333333333333</c:v>
                </c:pt>
                <c:pt idx="1">
                  <c:v>0.56521739130434778</c:v>
                </c:pt>
                <c:pt idx="2">
                  <c:v>0.64516129032258063</c:v>
                </c:pt>
                <c:pt idx="3">
                  <c:v>0.63157894736842102</c:v>
                </c:pt>
                <c:pt idx="4">
                  <c:v>0.65217391304347827</c:v>
                </c:pt>
                <c:pt idx="5">
                  <c:v>0.6428571428571429</c:v>
                </c:pt>
                <c:pt idx="6">
                  <c:v>0.61764705882352944</c:v>
                </c:pt>
                <c:pt idx="7">
                  <c:v>0.60493827160493829</c:v>
                </c:pt>
                <c:pt idx="8">
                  <c:v>0.58762886597938147</c:v>
                </c:pt>
                <c:pt idx="9">
                  <c:v>0.5982142857142857</c:v>
                </c:pt>
                <c:pt idx="10">
                  <c:v>0.60655737704918034</c:v>
                </c:pt>
                <c:pt idx="11">
                  <c:v>0.61764705882352944</c:v>
                </c:pt>
              </c:numCache>
            </c:numRef>
          </c:val>
          <c:smooth val="0"/>
          <c:extLst>
            <c:ext xmlns:c16="http://schemas.microsoft.com/office/drawing/2014/chart" uri="{C3380CC4-5D6E-409C-BE32-E72D297353CC}">
              <c16:uniqueId val="{00000002-60F4-41AA-B5C0-411CFD9DD029}"/>
            </c:ext>
          </c:extLst>
        </c:ser>
        <c:dLbls>
          <c:showLegendKey val="0"/>
          <c:showVal val="0"/>
          <c:showCatName val="0"/>
          <c:showSerName val="0"/>
          <c:showPercent val="0"/>
          <c:showBubbleSize val="0"/>
        </c:dLbls>
        <c:smooth val="0"/>
        <c:axId val="2080184360"/>
        <c:axId val="-2137993160"/>
      </c:lineChart>
      <c:dateAx>
        <c:axId val="2080184360"/>
        <c:scaling>
          <c:orientation val="minMax"/>
        </c:scaling>
        <c:delete val="0"/>
        <c:axPos val="b"/>
        <c:numFmt formatCode="[$-409]mmm\-yy;@" sourceLinked="1"/>
        <c:majorTickMark val="out"/>
        <c:minorTickMark val="none"/>
        <c:tickLblPos val="low"/>
        <c:crossAx val="-2137993160"/>
        <c:crosses val="autoZero"/>
        <c:auto val="1"/>
        <c:lblOffset val="100"/>
        <c:baseTimeUnit val="months"/>
      </c:dateAx>
      <c:valAx>
        <c:axId val="-2137993160"/>
        <c:scaling>
          <c:orientation val="minMax"/>
        </c:scaling>
        <c:delete val="0"/>
        <c:axPos val="l"/>
        <c:majorGridlines/>
        <c:numFmt formatCode="0.00%" sourceLinked="1"/>
        <c:majorTickMark val="out"/>
        <c:minorTickMark val="none"/>
        <c:tickLblPos val="nextTo"/>
        <c:crossAx val="2080184360"/>
        <c:crosses val="autoZero"/>
        <c:crossBetween val="between"/>
      </c:valAx>
    </c:plotArea>
    <c:legend>
      <c:legendPos val="b"/>
      <c:layout>
        <c:manualLayout>
          <c:xMode val="edge"/>
          <c:yMode val="edge"/>
          <c:x val="0.16282061719270299"/>
          <c:y val="0.87418568396374197"/>
          <c:w val="0.78183426185956895"/>
          <c:h val="7.4684512817790399E-2"/>
        </c:manualLayout>
      </c:layout>
      <c:overlay val="0"/>
    </c:legend>
    <c:plotVisOnly val="1"/>
    <c:dispBlanksAs val="gap"/>
    <c:showDLblsOverMax val="0"/>
  </c:chart>
  <c:spPr>
    <a:ln w="12700" cmpd="sng">
      <a:solidFill>
        <a:srgbClr val="000000"/>
      </a:solidFill>
    </a:ln>
    <a:effectLst/>
  </c:spPr>
  <c:txPr>
    <a:bodyPr/>
    <a:lstStyle/>
    <a:p>
      <a:pPr>
        <a:defRPr>
          <a:latin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0</xdr:colOff>
      <xdr:row>229</xdr:row>
      <xdr:rowOff>0</xdr:rowOff>
    </xdr:from>
    <xdr:to>
      <xdr:col>3</xdr:col>
      <xdr:colOff>387395</xdr:colOff>
      <xdr:row>250</xdr:row>
      <xdr:rowOff>39596</xdr:rowOff>
    </xdr:to>
    <xdr:graphicFrame macro="">
      <xdr:nvGraphicFramePr>
        <xdr:cNvPr id="54" name="Diagramm 53">
          <a:extLst>
            <a:ext uri="{FF2B5EF4-FFF2-40B4-BE49-F238E27FC236}">
              <a16:creationId xmlns:a16="http://schemas.microsoft.com/office/drawing/2014/main" id="{00000000-0008-0000-00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762002</xdr:colOff>
      <xdr:row>229</xdr:row>
      <xdr:rowOff>0</xdr:rowOff>
    </xdr:from>
    <xdr:to>
      <xdr:col>8</xdr:col>
      <xdr:colOff>683732</xdr:colOff>
      <xdr:row>250</xdr:row>
      <xdr:rowOff>39596</xdr:rowOff>
    </xdr:to>
    <xdr:graphicFrame macro="">
      <xdr:nvGraphicFramePr>
        <xdr:cNvPr id="55" name="Diagramm 54">
          <a:extLst>
            <a:ext uri="{FF2B5EF4-FFF2-40B4-BE49-F238E27FC236}">
              <a16:creationId xmlns:a16="http://schemas.microsoft.com/office/drawing/2014/main" id="{00000000-0008-0000-00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762001</xdr:colOff>
      <xdr:row>252</xdr:row>
      <xdr:rowOff>0</xdr:rowOff>
    </xdr:from>
    <xdr:to>
      <xdr:col>8</xdr:col>
      <xdr:colOff>658335</xdr:colOff>
      <xdr:row>277</xdr:row>
      <xdr:rowOff>149996</xdr:rowOff>
    </xdr:to>
    <xdr:graphicFrame macro="">
      <xdr:nvGraphicFramePr>
        <xdr:cNvPr id="56" name="Diagramm 55">
          <a:extLst>
            <a:ext uri="{FF2B5EF4-FFF2-40B4-BE49-F238E27FC236}">
              <a16:creationId xmlns:a16="http://schemas.microsoft.com/office/drawing/2014/main" id="{00000000-0008-0000-00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252</xdr:row>
      <xdr:rowOff>8468</xdr:rowOff>
    </xdr:from>
    <xdr:to>
      <xdr:col>3</xdr:col>
      <xdr:colOff>378933</xdr:colOff>
      <xdr:row>278</xdr:row>
      <xdr:rowOff>6059</xdr:rowOff>
    </xdr:to>
    <xdr:graphicFrame macro="">
      <xdr:nvGraphicFramePr>
        <xdr:cNvPr id="57" name="Diagramm 56">
          <a:extLst>
            <a:ext uri="{FF2B5EF4-FFF2-40B4-BE49-F238E27FC236}">
              <a16:creationId xmlns:a16="http://schemas.microsoft.com/office/drawing/2014/main" id="{00000000-0008-0000-00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728132</xdr:colOff>
      <xdr:row>305</xdr:row>
      <xdr:rowOff>135470</xdr:rowOff>
    </xdr:from>
    <xdr:to>
      <xdr:col>8</xdr:col>
      <xdr:colOff>624466</xdr:colOff>
      <xdr:row>327</xdr:row>
      <xdr:rowOff>22657</xdr:rowOff>
    </xdr:to>
    <xdr:graphicFrame macro="">
      <xdr:nvGraphicFramePr>
        <xdr:cNvPr id="58" name="Diagramm 57">
          <a:extLst>
            <a:ext uri="{FF2B5EF4-FFF2-40B4-BE49-F238E27FC236}">
              <a16:creationId xmlns:a16="http://schemas.microsoft.com/office/drawing/2014/main" id="{00000000-0008-0000-0000-00003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xdr:colOff>
      <xdr:row>329</xdr:row>
      <xdr:rowOff>23711</xdr:rowOff>
    </xdr:from>
    <xdr:to>
      <xdr:col>3</xdr:col>
      <xdr:colOff>414932</xdr:colOff>
      <xdr:row>352</xdr:row>
      <xdr:rowOff>118504</xdr:rowOff>
    </xdr:to>
    <xdr:graphicFrame macro="">
      <xdr:nvGraphicFramePr>
        <xdr:cNvPr id="59" name="Diagramm 58">
          <a:extLst>
            <a:ext uri="{FF2B5EF4-FFF2-40B4-BE49-F238E27FC236}">
              <a16:creationId xmlns:a16="http://schemas.microsoft.com/office/drawing/2014/main" id="{00000000-0008-0000-00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42671</xdr:colOff>
      <xdr:row>329</xdr:row>
      <xdr:rowOff>47421</xdr:rowOff>
    </xdr:from>
    <xdr:to>
      <xdr:col>13</xdr:col>
      <xdr:colOff>931735</xdr:colOff>
      <xdr:row>352</xdr:row>
      <xdr:rowOff>142214</xdr:rowOff>
    </xdr:to>
    <xdr:graphicFrame macro="">
      <xdr:nvGraphicFramePr>
        <xdr:cNvPr id="60" name="Diagramm 59">
          <a:extLst>
            <a:ext uri="{FF2B5EF4-FFF2-40B4-BE49-F238E27FC236}">
              <a16:creationId xmlns:a16="http://schemas.microsoft.com/office/drawing/2014/main" id="{00000000-0008-0000-00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280</xdr:row>
      <xdr:rowOff>0</xdr:rowOff>
    </xdr:from>
    <xdr:to>
      <xdr:col>3</xdr:col>
      <xdr:colOff>378930</xdr:colOff>
      <xdr:row>303</xdr:row>
      <xdr:rowOff>94796</xdr:rowOff>
    </xdr:to>
    <xdr:graphicFrame macro="">
      <xdr:nvGraphicFramePr>
        <xdr:cNvPr id="61" name="Diagramm 60">
          <a:extLst>
            <a:ext uri="{FF2B5EF4-FFF2-40B4-BE49-F238E27FC236}">
              <a16:creationId xmlns:a16="http://schemas.microsoft.com/office/drawing/2014/main" id="{00000000-0008-0000-00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305</xdr:row>
      <xdr:rowOff>135471</xdr:rowOff>
    </xdr:from>
    <xdr:to>
      <xdr:col>3</xdr:col>
      <xdr:colOff>378930</xdr:colOff>
      <xdr:row>327</xdr:row>
      <xdr:rowOff>22660</xdr:rowOff>
    </xdr:to>
    <xdr:graphicFrame macro="">
      <xdr:nvGraphicFramePr>
        <xdr:cNvPr id="62" name="Diagramm 61">
          <a:extLst>
            <a:ext uri="{FF2B5EF4-FFF2-40B4-BE49-F238E27FC236}">
              <a16:creationId xmlns:a16="http://schemas.microsoft.com/office/drawing/2014/main" id="{00000000-0008-0000-00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762002</xdr:colOff>
      <xdr:row>279</xdr:row>
      <xdr:rowOff>135467</xdr:rowOff>
    </xdr:from>
    <xdr:to>
      <xdr:col>8</xdr:col>
      <xdr:colOff>658333</xdr:colOff>
      <xdr:row>303</xdr:row>
      <xdr:rowOff>77863</xdr:rowOff>
    </xdr:to>
    <xdr:graphicFrame macro="">
      <xdr:nvGraphicFramePr>
        <xdr:cNvPr id="63" name="Diagramm 62">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69802</xdr:colOff>
      <xdr:row>252</xdr:row>
      <xdr:rowOff>0</xdr:rowOff>
    </xdr:from>
    <xdr:to>
      <xdr:col>14</xdr:col>
      <xdr:colOff>2134</xdr:colOff>
      <xdr:row>277</xdr:row>
      <xdr:rowOff>149996</xdr:rowOff>
    </xdr:to>
    <xdr:graphicFrame macro="">
      <xdr:nvGraphicFramePr>
        <xdr:cNvPr id="64" name="Diagramm 63">
          <a:extLst>
            <a:ext uri="{FF2B5EF4-FFF2-40B4-BE49-F238E27FC236}">
              <a16:creationId xmlns:a16="http://schemas.microsoft.com/office/drawing/2014/main" id="{00000000-0008-0000-00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44403</xdr:colOff>
      <xdr:row>279</xdr:row>
      <xdr:rowOff>143934</xdr:rowOff>
    </xdr:from>
    <xdr:to>
      <xdr:col>13</xdr:col>
      <xdr:colOff>931734</xdr:colOff>
      <xdr:row>303</xdr:row>
      <xdr:rowOff>86330</xdr:rowOff>
    </xdr:to>
    <xdr:graphicFrame macro="">
      <xdr:nvGraphicFramePr>
        <xdr:cNvPr id="65" name="Diagramm 64">
          <a:extLst>
            <a:ext uri="{FF2B5EF4-FFF2-40B4-BE49-F238E27FC236}">
              <a16:creationId xmlns:a16="http://schemas.microsoft.com/office/drawing/2014/main" id="{00000000-0008-0000-00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42669</xdr:colOff>
      <xdr:row>305</xdr:row>
      <xdr:rowOff>143937</xdr:rowOff>
    </xdr:from>
    <xdr:to>
      <xdr:col>13</xdr:col>
      <xdr:colOff>931734</xdr:colOff>
      <xdr:row>327</xdr:row>
      <xdr:rowOff>31133</xdr:rowOff>
    </xdr:to>
    <xdr:graphicFrame macro="">
      <xdr:nvGraphicFramePr>
        <xdr:cNvPr id="66" name="Diagramm 65">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69802</xdr:colOff>
      <xdr:row>229</xdr:row>
      <xdr:rowOff>0</xdr:rowOff>
    </xdr:from>
    <xdr:to>
      <xdr:col>14</xdr:col>
      <xdr:colOff>400</xdr:colOff>
      <xdr:row>250</xdr:row>
      <xdr:rowOff>39589</xdr:rowOff>
    </xdr:to>
    <xdr:graphicFrame macro="">
      <xdr:nvGraphicFramePr>
        <xdr:cNvPr id="67" name="Diagramm 66">
          <a:extLst>
            <a:ext uri="{FF2B5EF4-FFF2-40B4-BE49-F238E27FC236}">
              <a16:creationId xmlns:a16="http://schemas.microsoft.com/office/drawing/2014/main" id="{00000000-0008-0000-00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685800</xdr:colOff>
      <xdr:row>329</xdr:row>
      <xdr:rowOff>57607</xdr:rowOff>
    </xdr:from>
    <xdr:to>
      <xdr:col>8</xdr:col>
      <xdr:colOff>618131</xdr:colOff>
      <xdr:row>353</xdr:row>
      <xdr:rowOff>0</xdr:rowOff>
    </xdr:to>
    <xdr:graphicFrame macro="">
      <xdr:nvGraphicFramePr>
        <xdr:cNvPr id="68" name="Diagramm 67">
          <a:extLst>
            <a:ext uri="{FF2B5EF4-FFF2-40B4-BE49-F238E27FC236}">
              <a16:creationId xmlns:a16="http://schemas.microsoft.com/office/drawing/2014/main" id="{00000000-0008-0000-00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hristophjanz.blogspot.com/" TargetMode="External"/><Relationship Id="rId3" Type="http://schemas.openxmlformats.org/officeDocument/2006/relationships/hyperlink" Target="http://christophjanz.blogspot.com/" TargetMode="External"/><Relationship Id="rId7" Type="http://schemas.openxmlformats.org/officeDocument/2006/relationships/hyperlink" Target="http://christophjanz.blogspot.com/" TargetMode="External"/><Relationship Id="rId12" Type="http://schemas.openxmlformats.org/officeDocument/2006/relationships/drawing" Target="../drawings/drawing1.xml"/><Relationship Id="rId2" Type="http://schemas.openxmlformats.org/officeDocument/2006/relationships/hyperlink" Target="http://christophjanz.blogspot.com/" TargetMode="External"/><Relationship Id="rId1" Type="http://schemas.openxmlformats.org/officeDocument/2006/relationships/hyperlink" Target="http://christophjanz.blogspot.com/" TargetMode="External"/><Relationship Id="rId6" Type="http://schemas.openxmlformats.org/officeDocument/2006/relationships/hyperlink" Target="http://christophjanz.blogspot.com/" TargetMode="External"/><Relationship Id="rId11" Type="http://schemas.openxmlformats.org/officeDocument/2006/relationships/hyperlink" Target="https://peakroad.com/" TargetMode="External"/><Relationship Id="rId5" Type="http://schemas.openxmlformats.org/officeDocument/2006/relationships/hyperlink" Target="http://christophjanz.blogspot.com/" TargetMode="External"/><Relationship Id="rId10" Type="http://schemas.openxmlformats.org/officeDocument/2006/relationships/hyperlink" Target="http://christophjanz.blogspot.com/" TargetMode="External"/><Relationship Id="rId4" Type="http://schemas.openxmlformats.org/officeDocument/2006/relationships/hyperlink" Target="http://christophjanz.blogspot.com/" TargetMode="External"/><Relationship Id="rId9" Type="http://schemas.openxmlformats.org/officeDocument/2006/relationships/hyperlink" Target="http://christophjanz.blogspo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88"/>
  <sheetViews>
    <sheetView tabSelected="1" zoomScale="125" zoomScaleNormal="125" zoomScalePageLayoutView="125" workbookViewId="0">
      <selection activeCell="I2" sqref="I2"/>
    </sheetView>
  </sheetViews>
  <sheetFormatPr defaultColWidth="9.140625" defaultRowHeight="12" customHeight="1" outlineLevelRow="1" x14ac:dyDescent="0.2"/>
  <cols>
    <col min="1" max="1" width="3" style="12" customWidth="1"/>
    <col min="2" max="2" width="43.85546875" style="12" customWidth="1"/>
    <col min="3" max="14" width="12.42578125" style="12" customWidth="1"/>
    <col min="15" max="15" width="3.140625" style="12" customWidth="1"/>
    <col min="16" max="16" width="2.85546875" style="19" customWidth="1"/>
    <col min="17" max="21" width="9.7109375" style="19" customWidth="1"/>
    <col min="22" max="22" width="15.28515625" style="19" customWidth="1"/>
    <col min="23" max="23" width="2.42578125" style="19" customWidth="1"/>
    <col min="24" max="24" width="2.28515625" style="94" customWidth="1"/>
    <col min="25" max="16384" width="9.140625" style="12"/>
  </cols>
  <sheetData>
    <row r="1" spans="1:24" ht="77.25" customHeight="1" x14ac:dyDescent="0.2">
      <c r="A1" s="109"/>
      <c r="B1" s="246" t="e" vm="1">
        <v>#VALUE!</v>
      </c>
      <c r="C1" s="106"/>
      <c r="D1" s="106"/>
      <c r="E1" s="106"/>
      <c r="F1" s="106"/>
      <c r="O1" s="106"/>
      <c r="P1" s="261" t="s">
        <v>103</v>
      </c>
      <c r="Q1" s="262"/>
      <c r="R1" s="262"/>
      <c r="S1" s="262"/>
      <c r="T1" s="262"/>
      <c r="U1" s="262"/>
      <c r="V1" s="262"/>
      <c r="W1" s="263"/>
      <c r="X1" s="110"/>
    </row>
    <row r="2" spans="1:24" ht="30.75" customHeight="1" x14ac:dyDescent="0.25">
      <c r="A2" s="106"/>
      <c r="B2" s="247" t="s">
        <v>100</v>
      </c>
      <c r="C2" s="106"/>
      <c r="D2" s="106"/>
      <c r="E2" s="106"/>
      <c r="F2" s="106"/>
      <c r="O2" s="106"/>
      <c r="P2" s="264"/>
      <c r="Q2" s="262"/>
      <c r="R2" s="262"/>
      <c r="S2" s="262"/>
      <c r="T2" s="262"/>
      <c r="U2" s="262"/>
      <c r="V2" s="262"/>
      <c r="W2" s="263"/>
      <c r="X2" s="106"/>
    </row>
    <row r="3" spans="1:24" ht="17.25" customHeight="1" x14ac:dyDescent="0.2">
      <c r="A3" s="107"/>
      <c r="B3" s="248" t="s">
        <v>31</v>
      </c>
      <c r="C3" s="107"/>
      <c r="D3" s="107"/>
      <c r="E3" s="107"/>
      <c r="F3" s="107"/>
      <c r="O3" s="107"/>
      <c r="P3" s="265"/>
      <c r="Q3" s="266"/>
      <c r="R3" s="266"/>
      <c r="S3" s="266"/>
      <c r="T3" s="266"/>
      <c r="U3" s="266"/>
      <c r="V3" s="266"/>
      <c r="W3" s="267"/>
      <c r="X3" s="107"/>
    </row>
    <row r="4" spans="1:24" ht="15" customHeight="1" thickBot="1" x14ac:dyDescent="0.25">
      <c r="A4" s="221"/>
      <c r="B4" s="222" t="s">
        <v>101</v>
      </c>
      <c r="C4" s="221"/>
      <c r="D4" s="221"/>
      <c r="E4" s="221"/>
      <c r="F4" s="221"/>
      <c r="G4" s="221"/>
      <c r="H4" s="221"/>
      <c r="I4" s="221"/>
      <c r="J4" s="221"/>
      <c r="K4" s="221"/>
      <c r="L4" s="221"/>
      <c r="M4" s="221"/>
      <c r="N4" s="221"/>
      <c r="O4" s="221"/>
      <c r="P4" s="108"/>
      <c r="Q4" s="108"/>
      <c r="R4" s="108"/>
      <c r="S4" s="108"/>
      <c r="T4" s="108"/>
      <c r="U4" s="108"/>
      <c r="V4" s="108"/>
      <c r="W4" s="108"/>
      <c r="X4" s="107"/>
    </row>
    <row r="5" spans="1:24" ht="12" customHeight="1" x14ac:dyDescent="0.2">
      <c r="A5" s="18"/>
      <c r="B5" s="19"/>
      <c r="C5" s="47">
        <v>41275</v>
      </c>
      <c r="D5" s="48">
        <v>41306</v>
      </c>
      <c r="E5" s="48">
        <v>41334</v>
      </c>
      <c r="F5" s="48">
        <v>41365</v>
      </c>
      <c r="G5" s="48">
        <v>41395</v>
      </c>
      <c r="H5" s="48">
        <v>41426</v>
      </c>
      <c r="I5" s="48">
        <v>41456</v>
      </c>
      <c r="J5" s="48">
        <v>41487</v>
      </c>
      <c r="K5" s="48">
        <v>41518</v>
      </c>
      <c r="L5" s="48">
        <v>41548</v>
      </c>
      <c r="M5" s="48">
        <v>41579</v>
      </c>
      <c r="N5" s="148">
        <v>41609</v>
      </c>
      <c r="O5" s="180"/>
      <c r="P5" s="233"/>
      <c r="Q5" s="234"/>
      <c r="R5" s="234"/>
      <c r="S5" s="234"/>
      <c r="T5" s="234"/>
      <c r="U5" s="234"/>
      <c r="V5" s="234"/>
      <c r="W5" s="235"/>
    </row>
    <row r="6" spans="1:24" ht="12" customHeight="1" thickBot="1" x14ac:dyDescent="0.25">
      <c r="A6" s="19"/>
      <c r="B6" s="49"/>
      <c r="C6" s="50"/>
      <c r="D6" s="51"/>
      <c r="E6" s="51"/>
      <c r="F6" s="51"/>
      <c r="G6" s="51"/>
      <c r="H6" s="51"/>
      <c r="I6" s="51"/>
      <c r="J6" s="51"/>
      <c r="K6" s="51"/>
      <c r="L6" s="51"/>
      <c r="M6" s="51"/>
      <c r="N6" s="149"/>
      <c r="O6" s="181"/>
      <c r="P6" s="205"/>
      <c r="Q6" s="253" t="s">
        <v>102</v>
      </c>
      <c r="R6" s="253"/>
      <c r="S6" s="253"/>
      <c r="T6" s="253"/>
      <c r="U6" s="253"/>
      <c r="V6" s="253"/>
      <c r="W6" s="236"/>
    </row>
    <row r="7" spans="1:24" s="15" customFormat="1" ht="12" customHeight="1" x14ac:dyDescent="0.2">
      <c r="A7" s="34"/>
      <c r="B7" s="78" t="s">
        <v>7</v>
      </c>
      <c r="C7" s="38"/>
      <c r="D7" s="37"/>
      <c r="E7" s="37"/>
      <c r="F7" s="37"/>
      <c r="G7" s="37"/>
      <c r="H7" s="37"/>
      <c r="I7" s="37"/>
      <c r="J7" s="37"/>
      <c r="K7" s="37"/>
      <c r="L7" s="37"/>
      <c r="M7" s="37"/>
      <c r="N7" s="150"/>
      <c r="O7" s="182"/>
      <c r="P7" s="205"/>
      <c r="Q7" s="253"/>
      <c r="R7" s="253"/>
      <c r="S7" s="253"/>
      <c r="T7" s="253"/>
      <c r="U7" s="253"/>
      <c r="V7" s="253"/>
      <c r="W7" s="237"/>
      <c r="X7" s="95"/>
    </row>
    <row r="8" spans="1:24" ht="12" customHeight="1" x14ac:dyDescent="0.2">
      <c r="A8" s="19"/>
      <c r="B8" s="41"/>
      <c r="C8" s="39"/>
      <c r="D8" s="20"/>
      <c r="E8" s="20"/>
      <c r="F8" s="20"/>
      <c r="G8" s="20"/>
      <c r="H8" s="20"/>
      <c r="I8" s="20"/>
      <c r="J8" s="20"/>
      <c r="K8" s="20"/>
      <c r="L8" s="20"/>
      <c r="M8" s="20"/>
      <c r="N8" s="151"/>
      <c r="O8" s="181"/>
      <c r="P8" s="205"/>
      <c r="Q8" s="253"/>
      <c r="R8" s="253"/>
      <c r="S8" s="253"/>
      <c r="T8" s="253"/>
      <c r="U8" s="253"/>
      <c r="V8" s="253"/>
      <c r="W8" s="236"/>
    </row>
    <row r="9" spans="1:24" s="11" customFormat="1" ht="12" customHeight="1" x14ac:dyDescent="0.2">
      <c r="A9" s="24"/>
      <c r="B9" s="46" t="s">
        <v>25</v>
      </c>
      <c r="C9" s="9">
        <v>7875</v>
      </c>
      <c r="D9" s="6">
        <v>9797</v>
      </c>
      <c r="E9" s="6">
        <v>10755</v>
      </c>
      <c r="F9" s="6">
        <v>9992</v>
      </c>
      <c r="G9" s="6">
        <v>11245</v>
      </c>
      <c r="H9" s="6">
        <v>10340</v>
      </c>
      <c r="I9" s="6">
        <v>12444</v>
      </c>
      <c r="J9" s="6">
        <v>14566</v>
      </c>
      <c r="K9" s="6">
        <v>15432</v>
      </c>
      <c r="L9" s="6">
        <v>15332</v>
      </c>
      <c r="M9" s="6">
        <v>15890</v>
      </c>
      <c r="N9" s="152">
        <v>16422</v>
      </c>
      <c r="O9" s="183"/>
      <c r="P9" s="205"/>
      <c r="Q9" s="253"/>
      <c r="R9" s="253"/>
      <c r="S9" s="253"/>
      <c r="T9" s="253"/>
      <c r="U9" s="253"/>
      <c r="V9" s="253"/>
      <c r="W9" s="238"/>
      <c r="X9" s="96"/>
    </row>
    <row r="10" spans="1:24" s="68" customFormat="1" ht="12" customHeight="1" x14ac:dyDescent="0.2">
      <c r="A10" s="35"/>
      <c r="B10" s="79" t="s">
        <v>15</v>
      </c>
      <c r="C10" s="80"/>
      <c r="D10" s="76">
        <f t="shared" ref="D10:N10" si="0">D9/C9-1</f>
        <v>0.24406349206349209</v>
      </c>
      <c r="E10" s="76">
        <f t="shared" si="0"/>
        <v>9.7785036235582323E-2</v>
      </c>
      <c r="F10" s="76">
        <f t="shared" si="0"/>
        <v>-7.0943747094374676E-2</v>
      </c>
      <c r="G10" s="76">
        <f t="shared" si="0"/>
        <v>0.12540032025620507</v>
      </c>
      <c r="H10" s="76">
        <f t="shared" si="0"/>
        <v>-8.0480213428190339E-2</v>
      </c>
      <c r="I10" s="76">
        <f t="shared" si="0"/>
        <v>0.20348162475822051</v>
      </c>
      <c r="J10" s="76">
        <f t="shared" si="0"/>
        <v>0.17052394728383158</v>
      </c>
      <c r="K10" s="76">
        <f t="shared" si="0"/>
        <v>5.9453521900315831E-2</v>
      </c>
      <c r="L10" s="76">
        <f t="shared" si="0"/>
        <v>-6.4800414722654409E-3</v>
      </c>
      <c r="M10" s="76">
        <f t="shared" si="0"/>
        <v>3.6394469084268133E-2</v>
      </c>
      <c r="N10" s="153">
        <f t="shared" si="0"/>
        <v>3.3480176211453827E-2</v>
      </c>
      <c r="O10" s="184"/>
      <c r="P10" s="205"/>
      <c r="Q10" s="253"/>
      <c r="R10" s="253"/>
      <c r="S10" s="253"/>
      <c r="T10" s="253"/>
      <c r="U10" s="253"/>
      <c r="V10" s="253"/>
      <c r="W10" s="239"/>
      <c r="X10" s="97"/>
    </row>
    <row r="11" spans="1:24" ht="12" customHeight="1" x14ac:dyDescent="0.2">
      <c r="A11" s="19"/>
      <c r="B11" s="46" t="s">
        <v>26</v>
      </c>
      <c r="C11" s="9">
        <v>245</v>
      </c>
      <c r="D11" s="8">
        <f t="shared" ref="D11:N11" si="1">C17</f>
        <v>434</v>
      </c>
      <c r="E11" s="8">
        <f t="shared" si="1"/>
        <v>712</v>
      </c>
      <c r="F11" s="8">
        <f t="shared" si="1"/>
        <v>1024</v>
      </c>
      <c r="G11" s="8">
        <f t="shared" si="1"/>
        <v>1391</v>
      </c>
      <c r="H11" s="8">
        <f t="shared" si="1"/>
        <v>1803</v>
      </c>
      <c r="I11" s="8">
        <f t="shared" si="1"/>
        <v>2245</v>
      </c>
      <c r="J11" s="8">
        <f t="shared" si="1"/>
        <v>2723</v>
      </c>
      <c r="K11" s="8">
        <f t="shared" si="1"/>
        <v>3235</v>
      </c>
      <c r="L11" s="8">
        <f t="shared" si="1"/>
        <v>3732</v>
      </c>
      <c r="M11" s="8">
        <f t="shared" si="1"/>
        <v>4246</v>
      </c>
      <c r="N11" s="154">
        <f t="shared" si="1"/>
        <v>4771</v>
      </c>
      <c r="O11" s="181"/>
      <c r="P11" s="205"/>
      <c r="Q11" s="253"/>
      <c r="R11" s="253"/>
      <c r="S11" s="253"/>
      <c r="T11" s="253"/>
      <c r="U11" s="253"/>
      <c r="V11" s="253"/>
      <c r="W11" s="236"/>
    </row>
    <row r="12" spans="1:24" ht="12" customHeight="1" x14ac:dyDescent="0.2">
      <c r="A12" s="19"/>
      <c r="B12" s="111" t="s">
        <v>1</v>
      </c>
      <c r="C12" s="5">
        <v>189</v>
      </c>
      <c r="D12" s="4">
        <v>278</v>
      </c>
      <c r="E12" s="4">
        <v>312</v>
      </c>
      <c r="F12" s="4">
        <v>367</v>
      </c>
      <c r="G12" s="4">
        <v>412</v>
      </c>
      <c r="H12" s="4">
        <v>442</v>
      </c>
      <c r="I12" s="4">
        <v>478</v>
      </c>
      <c r="J12" s="4">
        <v>512</v>
      </c>
      <c r="K12" s="4">
        <v>497</v>
      </c>
      <c r="L12" s="4">
        <v>514</v>
      </c>
      <c r="M12" s="4">
        <v>525</v>
      </c>
      <c r="N12" s="155">
        <v>578</v>
      </c>
      <c r="O12" s="181"/>
      <c r="P12" s="205"/>
      <c r="Q12" s="253"/>
      <c r="R12" s="253"/>
      <c r="S12" s="253"/>
      <c r="T12" s="253"/>
      <c r="U12" s="253"/>
      <c r="V12" s="253"/>
      <c r="W12" s="236"/>
    </row>
    <row r="13" spans="1:24" ht="12" customHeight="1" x14ac:dyDescent="0.2">
      <c r="A13" s="26"/>
      <c r="B13" s="42" t="s">
        <v>4</v>
      </c>
      <c r="C13" s="7">
        <f t="shared" ref="C13:N13" si="2">C12-C14</f>
        <v>98</v>
      </c>
      <c r="D13" s="7">
        <f t="shared" si="2"/>
        <v>209</v>
      </c>
      <c r="E13" s="7">
        <f t="shared" si="2"/>
        <v>225</v>
      </c>
      <c r="F13" s="7">
        <f t="shared" si="2"/>
        <v>272</v>
      </c>
      <c r="G13" s="7">
        <f t="shared" si="2"/>
        <v>311</v>
      </c>
      <c r="H13" s="7">
        <f t="shared" si="2"/>
        <v>332</v>
      </c>
      <c r="I13" s="7">
        <f t="shared" si="2"/>
        <v>364</v>
      </c>
      <c r="J13" s="7">
        <f t="shared" si="2"/>
        <v>400</v>
      </c>
      <c r="K13" s="7">
        <f t="shared" si="2"/>
        <v>399</v>
      </c>
      <c r="L13" s="7">
        <f t="shared" si="2"/>
        <v>391</v>
      </c>
      <c r="M13" s="7">
        <f t="shared" si="2"/>
        <v>403</v>
      </c>
      <c r="N13" s="129">
        <f t="shared" si="2"/>
        <v>469</v>
      </c>
      <c r="O13" s="185"/>
      <c r="P13" s="205"/>
      <c r="Q13" s="253"/>
      <c r="R13" s="253"/>
      <c r="S13" s="253"/>
      <c r="T13" s="253"/>
      <c r="U13" s="253"/>
      <c r="V13" s="253"/>
      <c r="W13" s="236"/>
    </row>
    <row r="14" spans="1:24" s="13" customFormat="1" ht="12" customHeight="1" x14ac:dyDescent="0.2">
      <c r="A14" s="27"/>
      <c r="B14" s="52" t="s">
        <v>5</v>
      </c>
      <c r="C14" s="9">
        <v>91</v>
      </c>
      <c r="D14" s="6">
        <v>69</v>
      </c>
      <c r="E14" s="6">
        <v>87</v>
      </c>
      <c r="F14" s="6">
        <v>95</v>
      </c>
      <c r="G14" s="6">
        <v>101</v>
      </c>
      <c r="H14" s="6">
        <v>110</v>
      </c>
      <c r="I14" s="6">
        <v>114</v>
      </c>
      <c r="J14" s="6">
        <v>112</v>
      </c>
      <c r="K14" s="6">
        <v>98</v>
      </c>
      <c r="L14" s="6">
        <v>123</v>
      </c>
      <c r="M14" s="6">
        <v>122</v>
      </c>
      <c r="N14" s="152">
        <v>109</v>
      </c>
      <c r="O14" s="186"/>
      <c r="P14" s="205"/>
      <c r="Q14" s="253"/>
      <c r="R14" s="253"/>
      <c r="S14" s="253"/>
      <c r="T14" s="253"/>
      <c r="U14" s="253"/>
      <c r="V14" s="253"/>
      <c r="W14" s="240"/>
      <c r="X14" s="98"/>
    </row>
    <row r="15" spans="1:24" s="57" customFormat="1" ht="12" customHeight="1" x14ac:dyDescent="0.2">
      <c r="A15" s="55"/>
      <c r="B15" s="81" t="s">
        <v>15</v>
      </c>
      <c r="C15" s="80"/>
      <c r="D15" s="76">
        <f t="shared" ref="D15:N15" si="3">D12/C12-1</f>
        <v>0.47089947089947093</v>
      </c>
      <c r="E15" s="76">
        <f t="shared" si="3"/>
        <v>0.1223021582733812</v>
      </c>
      <c r="F15" s="76">
        <f t="shared" si="3"/>
        <v>0.17628205128205132</v>
      </c>
      <c r="G15" s="76">
        <f t="shared" si="3"/>
        <v>0.12261580381471382</v>
      </c>
      <c r="H15" s="76">
        <f t="shared" si="3"/>
        <v>7.2815533980582492E-2</v>
      </c>
      <c r="I15" s="76">
        <f t="shared" si="3"/>
        <v>8.144796380090491E-2</v>
      </c>
      <c r="J15" s="76">
        <f t="shared" si="3"/>
        <v>7.1129707112970619E-2</v>
      </c>
      <c r="K15" s="76">
        <f t="shared" si="3"/>
        <v>-2.9296875E-2</v>
      </c>
      <c r="L15" s="76">
        <f t="shared" si="3"/>
        <v>3.4205231388329871E-2</v>
      </c>
      <c r="M15" s="76">
        <f t="shared" si="3"/>
        <v>2.1400778210116655E-2</v>
      </c>
      <c r="N15" s="153">
        <f t="shared" si="3"/>
        <v>0.1009523809523809</v>
      </c>
      <c r="O15" s="187"/>
      <c r="P15" s="205"/>
      <c r="Q15" s="253"/>
      <c r="R15" s="253"/>
      <c r="S15" s="253"/>
      <c r="T15" s="253"/>
      <c r="U15" s="253"/>
      <c r="V15" s="253"/>
      <c r="W15" s="241"/>
      <c r="X15" s="99"/>
    </row>
    <row r="16" spans="1:24" s="57" customFormat="1" ht="12" customHeight="1" x14ac:dyDescent="0.2">
      <c r="A16" s="55"/>
      <c r="B16" s="58" t="s">
        <v>6</v>
      </c>
      <c r="C16" s="59">
        <f t="shared" ref="C16:N16" si="4">C12/C9</f>
        <v>2.4E-2</v>
      </c>
      <c r="D16" s="59">
        <f t="shared" si="4"/>
        <v>2.8376033479636624E-2</v>
      </c>
      <c r="E16" s="59">
        <f t="shared" si="4"/>
        <v>2.9009762900976292E-2</v>
      </c>
      <c r="F16" s="59">
        <f t="shared" si="4"/>
        <v>3.6729383506805442E-2</v>
      </c>
      <c r="G16" s="59">
        <f t="shared" si="4"/>
        <v>3.6638506002667853E-2</v>
      </c>
      <c r="H16" s="59">
        <f t="shared" si="4"/>
        <v>4.2746615087040619E-2</v>
      </c>
      <c r="I16" s="59">
        <f t="shared" si="4"/>
        <v>3.8412086145933784E-2</v>
      </c>
      <c r="J16" s="59">
        <f t="shared" si="4"/>
        <v>3.5150350130440752E-2</v>
      </c>
      <c r="K16" s="59">
        <f t="shared" si="4"/>
        <v>3.2205806117159147E-2</v>
      </c>
      <c r="L16" s="59">
        <f t="shared" si="4"/>
        <v>3.3524654317766765E-2</v>
      </c>
      <c r="M16" s="59">
        <f t="shared" si="4"/>
        <v>3.3039647577092511E-2</v>
      </c>
      <c r="N16" s="156">
        <f t="shared" si="4"/>
        <v>3.5196687370600416E-2</v>
      </c>
      <c r="O16" s="187"/>
      <c r="P16" s="205"/>
      <c r="Q16" s="253"/>
      <c r="R16" s="253"/>
      <c r="S16" s="253"/>
      <c r="T16" s="253"/>
      <c r="U16" s="253"/>
      <c r="V16" s="253"/>
      <c r="W16" s="241"/>
      <c r="X16" s="99"/>
    </row>
    <row r="17" spans="1:24" s="13" customFormat="1" ht="12" customHeight="1" x14ac:dyDescent="0.2">
      <c r="A17" s="27"/>
      <c r="B17" s="44" t="s">
        <v>0</v>
      </c>
      <c r="C17" s="7">
        <f t="shared" ref="C17:N17" si="5">C11+C12</f>
        <v>434</v>
      </c>
      <c r="D17" s="7">
        <f t="shared" si="5"/>
        <v>712</v>
      </c>
      <c r="E17" s="7">
        <f t="shared" si="5"/>
        <v>1024</v>
      </c>
      <c r="F17" s="7">
        <f t="shared" si="5"/>
        <v>1391</v>
      </c>
      <c r="G17" s="7">
        <f t="shared" si="5"/>
        <v>1803</v>
      </c>
      <c r="H17" s="7">
        <f t="shared" si="5"/>
        <v>2245</v>
      </c>
      <c r="I17" s="7">
        <f t="shared" si="5"/>
        <v>2723</v>
      </c>
      <c r="J17" s="7">
        <f t="shared" si="5"/>
        <v>3235</v>
      </c>
      <c r="K17" s="7">
        <f t="shared" si="5"/>
        <v>3732</v>
      </c>
      <c r="L17" s="7">
        <f t="shared" si="5"/>
        <v>4246</v>
      </c>
      <c r="M17" s="7">
        <f t="shared" si="5"/>
        <v>4771</v>
      </c>
      <c r="N17" s="129">
        <f t="shared" si="5"/>
        <v>5349</v>
      </c>
      <c r="O17" s="186"/>
      <c r="P17" s="205"/>
      <c r="Q17" s="253"/>
      <c r="R17" s="253"/>
      <c r="S17" s="253"/>
      <c r="T17" s="253"/>
      <c r="U17" s="253"/>
      <c r="V17" s="253"/>
      <c r="W17" s="240"/>
      <c r="X17" s="98"/>
    </row>
    <row r="18" spans="1:24" s="13" customFormat="1" ht="12" customHeight="1" x14ac:dyDescent="0.2">
      <c r="A18" s="27"/>
      <c r="B18" s="53"/>
      <c r="C18" s="3"/>
      <c r="D18" s="8"/>
      <c r="E18" s="8"/>
      <c r="F18" s="8"/>
      <c r="G18" s="8"/>
      <c r="H18" s="8"/>
      <c r="I18" s="8"/>
      <c r="J18" s="8"/>
      <c r="K18" s="8"/>
      <c r="L18" s="8"/>
      <c r="M18" s="8"/>
      <c r="N18" s="154"/>
      <c r="O18" s="186"/>
      <c r="P18" s="205"/>
      <c r="Q18" s="253"/>
      <c r="R18" s="253"/>
      <c r="S18" s="253"/>
      <c r="T18" s="253"/>
      <c r="U18" s="253"/>
      <c r="V18" s="253"/>
      <c r="W18" s="240"/>
      <c r="X18" s="98"/>
    </row>
    <row r="19" spans="1:24" s="11" customFormat="1" ht="12" customHeight="1" x14ac:dyDescent="0.2">
      <c r="A19" s="34"/>
      <c r="B19" s="61" t="s">
        <v>27</v>
      </c>
      <c r="C19" s="2"/>
      <c r="D19" s="1"/>
      <c r="E19" s="1"/>
      <c r="F19" s="1"/>
      <c r="G19" s="1"/>
      <c r="H19" s="1"/>
      <c r="I19" s="1"/>
      <c r="J19" s="1"/>
      <c r="K19" s="1"/>
      <c r="L19" s="1"/>
      <c r="M19" s="1"/>
      <c r="N19" s="157"/>
      <c r="O19" s="181"/>
      <c r="P19" s="205"/>
      <c r="Q19" s="253"/>
      <c r="R19" s="253"/>
      <c r="S19" s="253"/>
      <c r="T19" s="253"/>
      <c r="U19" s="253"/>
      <c r="V19" s="253"/>
      <c r="W19" s="238"/>
      <c r="X19" s="96"/>
    </row>
    <row r="20" spans="1:24" s="13" customFormat="1" ht="12" customHeight="1" x14ac:dyDescent="0.2">
      <c r="A20" s="27"/>
      <c r="B20" s="53"/>
      <c r="C20" s="3"/>
      <c r="D20" s="8"/>
      <c r="E20" s="8"/>
      <c r="F20" s="8"/>
      <c r="G20" s="8"/>
      <c r="H20" s="8"/>
      <c r="I20" s="8"/>
      <c r="J20" s="8"/>
      <c r="K20" s="8"/>
      <c r="L20" s="8"/>
      <c r="M20" s="8"/>
      <c r="N20" s="154"/>
      <c r="O20" s="186"/>
      <c r="P20" s="205"/>
      <c r="Q20" s="253"/>
      <c r="R20" s="253"/>
      <c r="S20" s="253"/>
      <c r="T20" s="253"/>
      <c r="U20" s="253"/>
      <c r="V20" s="253"/>
      <c r="W20" s="240"/>
      <c r="X20" s="98"/>
    </row>
    <row r="21" spans="1:24" s="11" customFormat="1" ht="12" customHeight="1" x14ac:dyDescent="0.2">
      <c r="A21" s="29"/>
      <c r="B21" s="43" t="s">
        <v>14</v>
      </c>
      <c r="C21" s="139">
        <f>SUM(C22:C27)</f>
        <v>96</v>
      </c>
      <c r="D21" s="22">
        <f t="shared" ref="D21:N21" si="6">C95</f>
        <v>153</v>
      </c>
      <c r="E21" s="22">
        <f t="shared" si="6"/>
        <v>214</v>
      </c>
      <c r="F21" s="22">
        <f t="shared" si="6"/>
        <v>281</v>
      </c>
      <c r="G21" s="22">
        <f t="shared" si="6"/>
        <v>358</v>
      </c>
      <c r="H21" s="22">
        <f t="shared" si="6"/>
        <v>432</v>
      </c>
      <c r="I21" s="22">
        <f t="shared" si="6"/>
        <v>515</v>
      </c>
      <c r="J21" s="22">
        <f t="shared" si="6"/>
        <v>611</v>
      </c>
      <c r="K21" s="22">
        <f t="shared" si="6"/>
        <v>704</v>
      </c>
      <c r="L21" s="22">
        <f t="shared" si="6"/>
        <v>805</v>
      </c>
      <c r="M21" s="22">
        <f t="shared" si="6"/>
        <v>908</v>
      </c>
      <c r="N21" s="158">
        <f t="shared" si="6"/>
        <v>1007</v>
      </c>
      <c r="O21" s="188"/>
      <c r="P21" s="242"/>
      <c r="Q21" s="253"/>
      <c r="R21" s="253"/>
      <c r="S21" s="253"/>
      <c r="T21" s="253"/>
      <c r="U21" s="253"/>
      <c r="V21" s="253"/>
      <c r="W21" s="238"/>
      <c r="X21" s="96"/>
    </row>
    <row r="22" spans="1:24" ht="12" customHeight="1" outlineLevel="1" x14ac:dyDescent="0.2">
      <c r="A22" s="25"/>
      <c r="B22" s="42" t="s">
        <v>37</v>
      </c>
      <c r="C22" s="9">
        <v>56</v>
      </c>
      <c r="D22" s="8">
        <f t="shared" ref="D22:N22" si="7">C97</f>
        <v>88</v>
      </c>
      <c r="E22" s="8">
        <f t="shared" si="7"/>
        <v>117</v>
      </c>
      <c r="F22" s="8">
        <f t="shared" si="7"/>
        <v>149</v>
      </c>
      <c r="G22" s="8">
        <f t="shared" si="7"/>
        <v>194</v>
      </c>
      <c r="H22" s="8">
        <f t="shared" si="7"/>
        <v>229</v>
      </c>
      <c r="I22" s="8">
        <f t="shared" si="7"/>
        <v>275</v>
      </c>
      <c r="J22" s="8">
        <f t="shared" si="7"/>
        <v>329</v>
      </c>
      <c r="K22" s="8">
        <f t="shared" si="7"/>
        <v>385</v>
      </c>
      <c r="L22" s="8">
        <f t="shared" si="7"/>
        <v>439</v>
      </c>
      <c r="M22" s="8">
        <f t="shared" si="7"/>
        <v>499</v>
      </c>
      <c r="N22" s="154">
        <f t="shared" si="7"/>
        <v>547</v>
      </c>
      <c r="O22" s="185"/>
      <c r="P22" s="205"/>
      <c r="Q22" s="253"/>
      <c r="R22" s="253"/>
      <c r="S22" s="253"/>
      <c r="T22" s="253"/>
      <c r="U22" s="253"/>
      <c r="V22" s="253"/>
      <c r="W22" s="236"/>
    </row>
    <row r="23" spans="1:24" ht="12" customHeight="1" outlineLevel="1" x14ac:dyDescent="0.2">
      <c r="A23" s="25"/>
      <c r="B23" s="42" t="s">
        <v>35</v>
      </c>
      <c r="C23" s="9">
        <v>20</v>
      </c>
      <c r="D23" s="8">
        <f t="shared" ref="D23:N23" si="8">C98</f>
        <v>32</v>
      </c>
      <c r="E23" s="8">
        <f t="shared" si="8"/>
        <v>41</v>
      </c>
      <c r="F23" s="8">
        <f t="shared" si="8"/>
        <v>54</v>
      </c>
      <c r="G23" s="8">
        <f t="shared" si="8"/>
        <v>64</v>
      </c>
      <c r="H23" s="8">
        <f t="shared" si="8"/>
        <v>80</v>
      </c>
      <c r="I23" s="8">
        <f t="shared" si="8"/>
        <v>90</v>
      </c>
      <c r="J23" s="8">
        <f t="shared" si="8"/>
        <v>107</v>
      </c>
      <c r="K23" s="8">
        <f t="shared" si="8"/>
        <v>121</v>
      </c>
      <c r="L23" s="8">
        <f t="shared" si="8"/>
        <v>139</v>
      </c>
      <c r="M23" s="8">
        <f t="shared" si="8"/>
        <v>152</v>
      </c>
      <c r="N23" s="154">
        <f t="shared" si="8"/>
        <v>168</v>
      </c>
      <c r="O23" s="185"/>
      <c r="P23" s="205"/>
      <c r="Q23" s="253"/>
      <c r="R23" s="253"/>
      <c r="S23" s="253"/>
      <c r="T23" s="253"/>
      <c r="U23" s="253"/>
      <c r="V23" s="253"/>
      <c r="W23" s="236"/>
    </row>
    <row r="24" spans="1:24" ht="12" customHeight="1" outlineLevel="1" x14ac:dyDescent="0.2">
      <c r="A24" s="25"/>
      <c r="B24" s="42" t="s">
        <v>36</v>
      </c>
      <c r="C24" s="9">
        <v>8</v>
      </c>
      <c r="D24" s="8">
        <f t="shared" ref="D24:N24" si="9">C100</f>
        <v>13</v>
      </c>
      <c r="E24" s="8">
        <f t="shared" si="9"/>
        <v>26</v>
      </c>
      <c r="F24" s="8">
        <f t="shared" si="9"/>
        <v>33</v>
      </c>
      <c r="G24" s="8">
        <f t="shared" si="9"/>
        <v>41</v>
      </c>
      <c r="H24" s="8">
        <f t="shared" si="9"/>
        <v>52</v>
      </c>
      <c r="I24" s="8">
        <f t="shared" si="9"/>
        <v>62</v>
      </c>
      <c r="J24" s="8">
        <f t="shared" si="9"/>
        <v>69</v>
      </c>
      <c r="K24" s="8">
        <f t="shared" si="9"/>
        <v>70</v>
      </c>
      <c r="L24" s="8">
        <f t="shared" si="9"/>
        <v>73</v>
      </c>
      <c r="M24" s="8">
        <f t="shared" si="9"/>
        <v>78</v>
      </c>
      <c r="N24" s="154">
        <f t="shared" si="9"/>
        <v>87</v>
      </c>
      <c r="O24" s="185"/>
      <c r="P24" s="205"/>
      <c r="Q24" s="253"/>
      <c r="R24" s="253"/>
      <c r="S24" s="253"/>
      <c r="T24" s="253"/>
      <c r="U24" s="253"/>
      <c r="V24" s="253"/>
      <c r="W24" s="236"/>
    </row>
    <row r="25" spans="1:24" ht="12" customHeight="1" outlineLevel="1" x14ac:dyDescent="0.2">
      <c r="A25" s="25"/>
      <c r="B25" s="42" t="s">
        <v>32</v>
      </c>
      <c r="C25" s="9">
        <v>4</v>
      </c>
      <c r="D25" s="8">
        <f t="shared" ref="D25:N25" si="10">C101</f>
        <v>5</v>
      </c>
      <c r="E25" s="8">
        <f t="shared" si="10"/>
        <v>7</v>
      </c>
      <c r="F25" s="8">
        <f t="shared" si="10"/>
        <v>14</v>
      </c>
      <c r="G25" s="8">
        <f t="shared" si="10"/>
        <v>21</v>
      </c>
      <c r="H25" s="8">
        <f t="shared" si="10"/>
        <v>25</v>
      </c>
      <c r="I25" s="8">
        <f t="shared" si="10"/>
        <v>32</v>
      </c>
      <c r="J25" s="8">
        <f t="shared" si="10"/>
        <v>38</v>
      </c>
      <c r="K25" s="8">
        <f t="shared" si="10"/>
        <v>47</v>
      </c>
      <c r="L25" s="8">
        <f t="shared" si="10"/>
        <v>57</v>
      </c>
      <c r="M25" s="8">
        <f t="shared" si="10"/>
        <v>67</v>
      </c>
      <c r="N25" s="154">
        <f t="shared" si="10"/>
        <v>83</v>
      </c>
      <c r="O25" s="185"/>
      <c r="P25" s="205"/>
      <c r="Q25" s="253"/>
      <c r="R25" s="253"/>
      <c r="S25" s="253"/>
      <c r="T25" s="253"/>
      <c r="U25" s="253"/>
      <c r="V25" s="253"/>
      <c r="W25" s="236"/>
    </row>
    <row r="26" spans="1:24" ht="12" customHeight="1" outlineLevel="1" x14ac:dyDescent="0.2">
      <c r="A26" s="25"/>
      <c r="B26" s="42" t="s">
        <v>33</v>
      </c>
      <c r="C26" s="9">
        <v>4</v>
      </c>
      <c r="D26" s="8">
        <f t="shared" ref="D26:N26" si="11">C103</f>
        <v>7</v>
      </c>
      <c r="E26" s="8">
        <f t="shared" si="11"/>
        <v>10</v>
      </c>
      <c r="F26" s="8">
        <f t="shared" si="11"/>
        <v>11</v>
      </c>
      <c r="G26" s="8">
        <f t="shared" si="11"/>
        <v>14</v>
      </c>
      <c r="H26" s="8">
        <f t="shared" si="11"/>
        <v>16</v>
      </c>
      <c r="I26" s="8">
        <f t="shared" si="11"/>
        <v>20</v>
      </c>
      <c r="J26" s="8">
        <f t="shared" si="11"/>
        <v>26</v>
      </c>
      <c r="K26" s="8">
        <f t="shared" si="11"/>
        <v>32</v>
      </c>
      <c r="L26" s="8">
        <f t="shared" si="11"/>
        <v>40</v>
      </c>
      <c r="M26" s="8">
        <f t="shared" si="11"/>
        <v>45</v>
      </c>
      <c r="N26" s="154">
        <f t="shared" si="11"/>
        <v>48</v>
      </c>
      <c r="O26" s="185"/>
      <c r="P26" s="205"/>
      <c r="Q26" s="253"/>
      <c r="R26" s="253"/>
      <c r="S26" s="253"/>
      <c r="T26" s="253"/>
      <c r="U26" s="253"/>
      <c r="V26" s="253"/>
      <c r="W26" s="236"/>
    </row>
    <row r="27" spans="1:24" ht="12" customHeight="1" outlineLevel="1" x14ac:dyDescent="0.2">
      <c r="A27" s="25"/>
      <c r="B27" s="42" t="s">
        <v>34</v>
      </c>
      <c r="C27" s="9">
        <v>4</v>
      </c>
      <c r="D27" s="8">
        <f t="shared" ref="D27:N27" si="12">C104</f>
        <v>8</v>
      </c>
      <c r="E27" s="8">
        <f t="shared" si="12"/>
        <v>13</v>
      </c>
      <c r="F27" s="8">
        <f t="shared" si="12"/>
        <v>20</v>
      </c>
      <c r="G27" s="8">
        <f t="shared" si="12"/>
        <v>24</v>
      </c>
      <c r="H27" s="8">
        <f t="shared" si="12"/>
        <v>30</v>
      </c>
      <c r="I27" s="8">
        <f t="shared" si="12"/>
        <v>36</v>
      </c>
      <c r="J27" s="8">
        <f t="shared" si="12"/>
        <v>42</v>
      </c>
      <c r="K27" s="8">
        <f t="shared" si="12"/>
        <v>49</v>
      </c>
      <c r="L27" s="8">
        <f t="shared" si="12"/>
        <v>57</v>
      </c>
      <c r="M27" s="8">
        <f t="shared" si="12"/>
        <v>67</v>
      </c>
      <c r="N27" s="154">
        <f t="shared" si="12"/>
        <v>74</v>
      </c>
      <c r="O27" s="185"/>
      <c r="P27" s="205"/>
      <c r="Q27" s="253"/>
      <c r="R27" s="253"/>
      <c r="S27" s="253"/>
      <c r="T27" s="253"/>
      <c r="U27" s="253"/>
      <c r="V27" s="253"/>
      <c r="W27" s="236"/>
    </row>
    <row r="28" spans="1:24" ht="12" customHeight="1" x14ac:dyDescent="0.2">
      <c r="A28" s="25"/>
      <c r="B28" s="10"/>
      <c r="C28" s="7"/>
      <c r="D28" s="7"/>
      <c r="E28" s="7"/>
      <c r="F28" s="7"/>
      <c r="G28" s="7"/>
      <c r="H28" s="7"/>
      <c r="I28" s="7"/>
      <c r="J28" s="7"/>
      <c r="K28" s="7"/>
      <c r="L28" s="7"/>
      <c r="M28" s="7"/>
      <c r="N28" s="129"/>
      <c r="O28" s="185"/>
      <c r="P28" s="205"/>
      <c r="Q28" s="253"/>
      <c r="R28" s="253"/>
      <c r="S28" s="253"/>
      <c r="T28" s="253"/>
      <c r="U28" s="253"/>
      <c r="V28" s="253"/>
      <c r="W28" s="236"/>
    </row>
    <row r="29" spans="1:24" s="11" customFormat="1" ht="12" customHeight="1" x14ac:dyDescent="0.2">
      <c r="A29" s="138"/>
      <c r="B29" s="43" t="s">
        <v>3</v>
      </c>
      <c r="C29" s="136">
        <f t="shared" ref="C29:N29" si="13">SUM(C30:C35)</f>
        <v>58</v>
      </c>
      <c r="D29" s="137">
        <f t="shared" si="13"/>
        <v>64</v>
      </c>
      <c r="E29" s="137">
        <f t="shared" si="13"/>
        <v>72</v>
      </c>
      <c r="F29" s="137">
        <f t="shared" si="13"/>
        <v>82</v>
      </c>
      <c r="G29" s="137">
        <f t="shared" si="13"/>
        <v>78</v>
      </c>
      <c r="H29" s="137">
        <f t="shared" si="13"/>
        <v>87</v>
      </c>
      <c r="I29" s="137">
        <f t="shared" si="13"/>
        <v>102</v>
      </c>
      <c r="J29" s="137">
        <f t="shared" si="13"/>
        <v>101</v>
      </c>
      <c r="K29" s="137">
        <f t="shared" si="13"/>
        <v>111</v>
      </c>
      <c r="L29" s="137">
        <f t="shared" si="13"/>
        <v>113</v>
      </c>
      <c r="M29" s="137">
        <f t="shared" si="13"/>
        <v>107</v>
      </c>
      <c r="N29" s="159">
        <f t="shared" si="13"/>
        <v>120</v>
      </c>
      <c r="O29" s="188"/>
      <c r="P29" s="242"/>
      <c r="Q29" s="253"/>
      <c r="R29" s="253"/>
      <c r="S29" s="253"/>
      <c r="T29" s="253"/>
      <c r="U29" s="253"/>
      <c r="V29" s="253"/>
      <c r="W29" s="238"/>
      <c r="X29" s="96"/>
    </row>
    <row r="30" spans="1:24" customFormat="1" ht="12" customHeight="1" outlineLevel="1" x14ac:dyDescent="0.2">
      <c r="A30" s="28"/>
      <c r="B30" s="42" t="s">
        <v>37</v>
      </c>
      <c r="C30" s="9">
        <v>34</v>
      </c>
      <c r="D30" s="9">
        <v>39</v>
      </c>
      <c r="E30" s="9">
        <v>43</v>
      </c>
      <c r="F30" s="9">
        <v>54</v>
      </c>
      <c r="G30" s="9">
        <v>47</v>
      </c>
      <c r="H30" s="9">
        <v>57</v>
      </c>
      <c r="I30" s="9">
        <v>64</v>
      </c>
      <c r="J30" s="9">
        <v>67</v>
      </c>
      <c r="K30" s="9">
        <v>72</v>
      </c>
      <c r="L30" s="9">
        <v>76</v>
      </c>
      <c r="M30" s="9">
        <v>68</v>
      </c>
      <c r="N30" s="160">
        <v>76</v>
      </c>
      <c r="O30" s="189"/>
      <c r="P30" s="205"/>
      <c r="Q30" s="253"/>
      <c r="R30" s="253"/>
      <c r="S30" s="253"/>
      <c r="T30" s="253"/>
      <c r="U30" s="253"/>
      <c r="V30" s="253"/>
      <c r="W30" s="204"/>
      <c r="X30" s="100"/>
    </row>
    <row r="31" spans="1:24" customFormat="1" ht="12" customHeight="1" outlineLevel="1" x14ac:dyDescent="0.2">
      <c r="A31" s="28"/>
      <c r="B31" s="42" t="s">
        <v>35</v>
      </c>
      <c r="C31" s="9">
        <v>12</v>
      </c>
      <c r="D31" s="9">
        <v>8</v>
      </c>
      <c r="E31" s="9">
        <v>12</v>
      </c>
      <c r="F31" s="9">
        <v>11</v>
      </c>
      <c r="G31" s="9">
        <v>13</v>
      </c>
      <c r="H31" s="9">
        <v>10</v>
      </c>
      <c r="I31" s="9">
        <v>15</v>
      </c>
      <c r="J31" s="9">
        <v>12</v>
      </c>
      <c r="K31" s="9">
        <v>14</v>
      </c>
      <c r="L31" s="9">
        <v>15</v>
      </c>
      <c r="M31" s="9">
        <v>14</v>
      </c>
      <c r="N31" s="160">
        <v>15</v>
      </c>
      <c r="O31" s="189"/>
      <c r="P31" s="205"/>
      <c r="Q31" s="253"/>
      <c r="R31" s="253"/>
      <c r="S31" s="253"/>
      <c r="T31" s="253"/>
      <c r="U31" s="253"/>
      <c r="V31" s="253"/>
      <c r="W31" s="204"/>
      <c r="X31" s="100"/>
    </row>
    <row r="32" spans="1:24" customFormat="1" ht="12" customHeight="1" outlineLevel="1" x14ac:dyDescent="0.2">
      <c r="A32" s="28"/>
      <c r="B32" s="42" t="s">
        <v>36</v>
      </c>
      <c r="C32" s="9">
        <v>5</v>
      </c>
      <c r="D32" s="9">
        <v>8</v>
      </c>
      <c r="E32" s="9">
        <v>6</v>
      </c>
      <c r="F32" s="9">
        <v>7</v>
      </c>
      <c r="G32" s="9">
        <v>8</v>
      </c>
      <c r="H32" s="9">
        <v>8</v>
      </c>
      <c r="I32" s="9">
        <v>10</v>
      </c>
      <c r="J32" s="9">
        <v>8</v>
      </c>
      <c r="K32" s="9">
        <v>7</v>
      </c>
      <c r="L32" s="9">
        <v>6</v>
      </c>
      <c r="M32" s="9">
        <v>12</v>
      </c>
      <c r="N32" s="160">
        <v>14</v>
      </c>
      <c r="O32" s="189"/>
      <c r="P32" s="205"/>
      <c r="Q32" s="253"/>
      <c r="R32" s="253"/>
      <c r="S32" s="253"/>
      <c r="T32" s="253"/>
      <c r="U32" s="253"/>
      <c r="V32" s="253"/>
      <c r="W32" s="204"/>
      <c r="X32" s="100"/>
    </row>
    <row r="33" spans="1:24" customFormat="1" ht="12" customHeight="1" outlineLevel="1" x14ac:dyDescent="0.2">
      <c r="A33" s="28"/>
      <c r="B33" s="42" t="s">
        <v>32</v>
      </c>
      <c r="C33" s="9">
        <v>2</v>
      </c>
      <c r="D33" s="9">
        <v>3</v>
      </c>
      <c r="E33" s="9">
        <v>4</v>
      </c>
      <c r="F33" s="9">
        <v>2</v>
      </c>
      <c r="G33" s="9">
        <v>4</v>
      </c>
      <c r="H33" s="9">
        <v>4</v>
      </c>
      <c r="I33" s="9">
        <v>4</v>
      </c>
      <c r="J33" s="9">
        <v>5</v>
      </c>
      <c r="K33" s="9">
        <v>6</v>
      </c>
      <c r="L33" s="9">
        <v>5</v>
      </c>
      <c r="M33" s="9">
        <v>7</v>
      </c>
      <c r="N33" s="160">
        <v>5</v>
      </c>
      <c r="O33" s="189"/>
      <c r="P33" s="205"/>
      <c r="Q33" s="253"/>
      <c r="R33" s="253"/>
      <c r="S33" s="253"/>
      <c r="T33" s="253"/>
      <c r="U33" s="253"/>
      <c r="V33" s="253"/>
      <c r="W33" s="204"/>
      <c r="X33" s="100"/>
    </row>
    <row r="34" spans="1:24" customFormat="1" ht="12" customHeight="1" outlineLevel="1" x14ac:dyDescent="0.2">
      <c r="A34" s="28"/>
      <c r="B34" s="42" t="s">
        <v>33</v>
      </c>
      <c r="C34" s="9">
        <v>2</v>
      </c>
      <c r="D34" s="9">
        <v>3</v>
      </c>
      <c r="E34" s="9">
        <v>2</v>
      </c>
      <c r="F34" s="9">
        <v>4</v>
      </c>
      <c r="G34" s="9">
        <v>3</v>
      </c>
      <c r="H34" s="9">
        <v>5</v>
      </c>
      <c r="I34" s="9">
        <v>6</v>
      </c>
      <c r="J34" s="9">
        <v>5</v>
      </c>
      <c r="K34" s="9">
        <v>7</v>
      </c>
      <c r="L34" s="9">
        <v>5</v>
      </c>
      <c r="M34" s="9">
        <v>2</v>
      </c>
      <c r="N34" s="160">
        <v>3</v>
      </c>
      <c r="O34" s="189"/>
      <c r="P34" s="205"/>
      <c r="Q34" s="253"/>
      <c r="R34" s="253"/>
      <c r="S34" s="253"/>
      <c r="T34" s="253"/>
      <c r="U34" s="253"/>
      <c r="V34" s="253"/>
      <c r="W34" s="204"/>
      <c r="X34" s="100"/>
    </row>
    <row r="35" spans="1:24" customFormat="1" ht="12" customHeight="1" outlineLevel="1" x14ac:dyDescent="0.2">
      <c r="A35" s="28"/>
      <c r="B35" s="42" t="s">
        <v>34</v>
      </c>
      <c r="C35" s="9">
        <v>3</v>
      </c>
      <c r="D35" s="9">
        <v>3</v>
      </c>
      <c r="E35" s="9">
        <v>5</v>
      </c>
      <c r="F35" s="9">
        <v>4</v>
      </c>
      <c r="G35" s="9">
        <v>3</v>
      </c>
      <c r="H35" s="9">
        <v>3</v>
      </c>
      <c r="I35" s="9">
        <v>3</v>
      </c>
      <c r="J35" s="9">
        <v>4</v>
      </c>
      <c r="K35" s="9">
        <v>5</v>
      </c>
      <c r="L35" s="9">
        <v>6</v>
      </c>
      <c r="M35" s="9">
        <v>4</v>
      </c>
      <c r="N35" s="160">
        <v>7</v>
      </c>
      <c r="O35" s="189"/>
      <c r="P35" s="205"/>
      <c r="Q35" s="253"/>
      <c r="R35" s="253"/>
      <c r="S35" s="253"/>
      <c r="T35" s="253"/>
      <c r="U35" s="253"/>
      <c r="V35" s="253"/>
      <c r="W35" s="204"/>
      <c r="X35" s="100"/>
    </row>
    <row r="36" spans="1:24" customFormat="1" ht="12" customHeight="1" x14ac:dyDescent="0.2">
      <c r="A36" s="28"/>
      <c r="B36" s="127"/>
      <c r="C36" s="128"/>
      <c r="D36" s="128"/>
      <c r="E36" s="128"/>
      <c r="F36" s="128"/>
      <c r="G36" s="128"/>
      <c r="H36" s="128"/>
      <c r="I36" s="128"/>
      <c r="J36" s="128"/>
      <c r="K36" s="128"/>
      <c r="L36" s="128"/>
      <c r="M36" s="128"/>
      <c r="N36" s="161"/>
      <c r="O36" s="189"/>
      <c r="P36" s="205"/>
      <c r="Q36" s="253"/>
      <c r="R36" s="253"/>
      <c r="S36" s="253"/>
      <c r="T36" s="253"/>
      <c r="U36" s="253"/>
      <c r="V36" s="253"/>
      <c r="W36" s="204"/>
      <c r="X36" s="100"/>
    </row>
    <row r="37" spans="1:24" s="57" customFormat="1" ht="12" customHeight="1" x14ac:dyDescent="0.2">
      <c r="A37" s="67"/>
      <c r="B37" s="56" t="s">
        <v>28</v>
      </c>
      <c r="C37" s="64"/>
      <c r="D37" s="65">
        <f t="shared" ref="D37:N37" si="14">D29/C12</f>
        <v>0.33862433862433861</v>
      </c>
      <c r="E37" s="65">
        <f t="shared" si="14"/>
        <v>0.25899280575539568</v>
      </c>
      <c r="F37" s="65">
        <f t="shared" si="14"/>
        <v>0.26282051282051283</v>
      </c>
      <c r="G37" s="65">
        <f t="shared" si="14"/>
        <v>0.21253405994550409</v>
      </c>
      <c r="H37" s="65">
        <f t="shared" si="14"/>
        <v>0.21116504854368931</v>
      </c>
      <c r="I37" s="65">
        <f t="shared" si="14"/>
        <v>0.23076923076923078</v>
      </c>
      <c r="J37" s="65">
        <f t="shared" si="14"/>
        <v>0.21129707112970711</v>
      </c>
      <c r="K37" s="65">
        <f t="shared" si="14"/>
        <v>0.216796875</v>
      </c>
      <c r="L37" s="65">
        <f t="shared" si="14"/>
        <v>0.22736418511066397</v>
      </c>
      <c r="M37" s="65">
        <f t="shared" si="14"/>
        <v>0.20817120622568094</v>
      </c>
      <c r="N37" s="162">
        <f t="shared" si="14"/>
        <v>0.22857142857142856</v>
      </c>
      <c r="O37" s="190"/>
      <c r="P37" s="205"/>
      <c r="Q37" s="253"/>
      <c r="R37" s="253"/>
      <c r="S37" s="253"/>
      <c r="T37" s="253"/>
      <c r="U37" s="253"/>
      <c r="V37" s="253"/>
      <c r="W37" s="241"/>
      <c r="X37" s="99"/>
    </row>
    <row r="38" spans="1:24" s="57" customFormat="1" ht="12" customHeight="1" outlineLevel="1" x14ac:dyDescent="0.2">
      <c r="A38" s="67"/>
      <c r="B38" s="115" t="s">
        <v>37</v>
      </c>
      <c r="C38" s="64"/>
      <c r="D38" s="112">
        <f t="shared" ref="D38:N43" si="15">D30/C$12</f>
        <v>0.20634920634920634</v>
      </c>
      <c r="E38" s="126">
        <f t="shared" si="15"/>
        <v>0.15467625899280577</v>
      </c>
      <c r="F38" s="112">
        <f t="shared" si="15"/>
        <v>0.17307692307692307</v>
      </c>
      <c r="G38" s="112">
        <f t="shared" si="15"/>
        <v>0.12806539509536785</v>
      </c>
      <c r="H38" s="112">
        <f t="shared" si="15"/>
        <v>0.13834951456310679</v>
      </c>
      <c r="I38" s="112">
        <f t="shared" si="15"/>
        <v>0.14479638009049775</v>
      </c>
      <c r="J38" s="112">
        <f t="shared" si="15"/>
        <v>0.14016736401673641</v>
      </c>
      <c r="K38" s="112">
        <f t="shared" si="15"/>
        <v>0.140625</v>
      </c>
      <c r="L38" s="112">
        <f t="shared" si="15"/>
        <v>0.15291750503018109</v>
      </c>
      <c r="M38" s="112">
        <f t="shared" si="15"/>
        <v>0.13229571984435798</v>
      </c>
      <c r="N38" s="163">
        <f t="shared" si="15"/>
        <v>0.14476190476190476</v>
      </c>
      <c r="O38" s="190"/>
      <c r="P38" s="205"/>
      <c r="Q38" s="253"/>
      <c r="R38" s="253"/>
      <c r="S38" s="253"/>
      <c r="T38" s="253"/>
      <c r="U38" s="253"/>
      <c r="V38" s="253"/>
      <c r="W38" s="241"/>
      <c r="X38" s="99"/>
    </row>
    <row r="39" spans="1:24" s="57" customFormat="1" ht="12" customHeight="1" outlineLevel="1" x14ac:dyDescent="0.2">
      <c r="A39" s="67"/>
      <c r="B39" s="115" t="s">
        <v>35</v>
      </c>
      <c r="C39" s="64"/>
      <c r="D39" s="112">
        <f t="shared" si="15"/>
        <v>4.2328042328042326E-2</v>
      </c>
      <c r="E39" s="126">
        <f t="shared" si="15"/>
        <v>4.3165467625899283E-2</v>
      </c>
      <c r="F39" s="112">
        <f t="shared" si="15"/>
        <v>3.5256410256410256E-2</v>
      </c>
      <c r="G39" s="112">
        <f t="shared" si="15"/>
        <v>3.5422343324250684E-2</v>
      </c>
      <c r="H39" s="112">
        <f t="shared" si="15"/>
        <v>2.4271844660194174E-2</v>
      </c>
      <c r="I39" s="112">
        <f t="shared" si="15"/>
        <v>3.3936651583710405E-2</v>
      </c>
      <c r="J39" s="112">
        <f t="shared" si="15"/>
        <v>2.5104602510460251E-2</v>
      </c>
      <c r="K39" s="112">
        <f t="shared" si="15"/>
        <v>2.734375E-2</v>
      </c>
      <c r="L39" s="112">
        <f t="shared" si="15"/>
        <v>3.0181086519114688E-2</v>
      </c>
      <c r="M39" s="112">
        <f t="shared" si="15"/>
        <v>2.7237354085603113E-2</v>
      </c>
      <c r="N39" s="163">
        <f t="shared" si="15"/>
        <v>2.8571428571428571E-2</v>
      </c>
      <c r="O39" s="190"/>
      <c r="P39" s="205"/>
      <c r="Q39" s="253"/>
      <c r="R39" s="253"/>
      <c r="S39" s="253"/>
      <c r="T39" s="253"/>
      <c r="U39" s="253"/>
      <c r="V39" s="253"/>
      <c r="W39" s="241"/>
      <c r="X39" s="99"/>
    </row>
    <row r="40" spans="1:24" s="57" customFormat="1" ht="12" customHeight="1" outlineLevel="1" x14ac:dyDescent="0.2">
      <c r="A40" s="67"/>
      <c r="B40" s="115" t="s">
        <v>36</v>
      </c>
      <c r="C40" s="64"/>
      <c r="D40" s="112">
        <f t="shared" si="15"/>
        <v>4.2328042328042326E-2</v>
      </c>
      <c r="E40" s="126">
        <f t="shared" si="15"/>
        <v>2.1582733812949641E-2</v>
      </c>
      <c r="F40" s="112">
        <f t="shared" si="15"/>
        <v>2.2435897435897436E-2</v>
      </c>
      <c r="G40" s="112">
        <f t="shared" si="15"/>
        <v>2.1798365122615803E-2</v>
      </c>
      <c r="H40" s="112">
        <f t="shared" si="15"/>
        <v>1.9417475728155338E-2</v>
      </c>
      <c r="I40" s="112">
        <f t="shared" si="15"/>
        <v>2.2624434389140271E-2</v>
      </c>
      <c r="J40" s="112">
        <f t="shared" si="15"/>
        <v>1.6736401673640166E-2</v>
      </c>
      <c r="K40" s="112">
        <f t="shared" si="15"/>
        <v>1.3671875E-2</v>
      </c>
      <c r="L40" s="112">
        <f t="shared" si="15"/>
        <v>1.2072434607645875E-2</v>
      </c>
      <c r="M40" s="112">
        <f t="shared" si="15"/>
        <v>2.3346303501945526E-2</v>
      </c>
      <c r="N40" s="163">
        <f t="shared" si="15"/>
        <v>2.6666666666666668E-2</v>
      </c>
      <c r="O40" s="190"/>
      <c r="P40" s="205"/>
      <c r="Q40" s="253"/>
      <c r="R40" s="253"/>
      <c r="S40" s="253"/>
      <c r="T40" s="253"/>
      <c r="U40" s="253"/>
      <c r="V40" s="253"/>
      <c r="W40" s="241"/>
      <c r="X40" s="99"/>
    </row>
    <row r="41" spans="1:24" s="57" customFormat="1" ht="12" customHeight="1" outlineLevel="1" x14ac:dyDescent="0.2">
      <c r="A41" s="67"/>
      <c r="B41" s="115" t="s">
        <v>32</v>
      </c>
      <c r="C41" s="64"/>
      <c r="D41" s="112">
        <f t="shared" si="15"/>
        <v>1.5873015873015872E-2</v>
      </c>
      <c r="E41" s="126">
        <f t="shared" si="15"/>
        <v>1.4388489208633094E-2</v>
      </c>
      <c r="F41" s="112">
        <f t="shared" si="15"/>
        <v>6.41025641025641E-3</v>
      </c>
      <c r="G41" s="112">
        <f t="shared" si="15"/>
        <v>1.0899182561307902E-2</v>
      </c>
      <c r="H41" s="112">
        <f t="shared" si="15"/>
        <v>9.7087378640776691E-3</v>
      </c>
      <c r="I41" s="112">
        <f t="shared" si="15"/>
        <v>9.0497737556561094E-3</v>
      </c>
      <c r="J41" s="112">
        <f t="shared" si="15"/>
        <v>1.0460251046025104E-2</v>
      </c>
      <c r="K41" s="112">
        <f t="shared" si="15"/>
        <v>1.171875E-2</v>
      </c>
      <c r="L41" s="112">
        <f t="shared" si="15"/>
        <v>1.0060362173038229E-2</v>
      </c>
      <c r="M41" s="112">
        <f t="shared" si="15"/>
        <v>1.3618677042801557E-2</v>
      </c>
      <c r="N41" s="163">
        <f t="shared" si="15"/>
        <v>9.5238095238095247E-3</v>
      </c>
      <c r="O41" s="190"/>
      <c r="P41" s="205"/>
      <c r="Q41" s="253"/>
      <c r="R41" s="253"/>
      <c r="S41" s="253"/>
      <c r="T41" s="253"/>
      <c r="U41" s="253"/>
      <c r="V41" s="253"/>
      <c r="W41" s="241"/>
      <c r="X41" s="99"/>
    </row>
    <row r="42" spans="1:24" s="57" customFormat="1" ht="12" customHeight="1" outlineLevel="1" x14ac:dyDescent="0.2">
      <c r="A42" s="67"/>
      <c r="B42" s="115" t="s">
        <v>33</v>
      </c>
      <c r="C42" s="64"/>
      <c r="D42" s="112">
        <f t="shared" si="15"/>
        <v>1.5873015873015872E-2</v>
      </c>
      <c r="E42" s="126">
        <f t="shared" si="15"/>
        <v>7.1942446043165471E-3</v>
      </c>
      <c r="F42" s="112">
        <f t="shared" si="15"/>
        <v>1.282051282051282E-2</v>
      </c>
      <c r="G42" s="112">
        <f t="shared" si="15"/>
        <v>8.1743869209809257E-3</v>
      </c>
      <c r="H42" s="112">
        <f t="shared" si="15"/>
        <v>1.2135922330097087E-2</v>
      </c>
      <c r="I42" s="112">
        <f t="shared" si="15"/>
        <v>1.3574660633484163E-2</v>
      </c>
      <c r="J42" s="112">
        <f t="shared" si="15"/>
        <v>1.0460251046025104E-2</v>
      </c>
      <c r="K42" s="112">
        <f t="shared" si="15"/>
        <v>1.3671875E-2</v>
      </c>
      <c r="L42" s="112">
        <f t="shared" si="15"/>
        <v>1.0060362173038229E-2</v>
      </c>
      <c r="M42" s="112">
        <f t="shared" si="15"/>
        <v>3.8910505836575876E-3</v>
      </c>
      <c r="N42" s="163">
        <f t="shared" si="15"/>
        <v>5.7142857142857143E-3</v>
      </c>
      <c r="O42" s="190"/>
      <c r="P42" s="205"/>
      <c r="Q42" s="253"/>
      <c r="R42" s="253"/>
      <c r="S42" s="253"/>
      <c r="T42" s="253"/>
      <c r="U42" s="253"/>
      <c r="V42" s="253"/>
      <c r="W42" s="241"/>
      <c r="X42" s="99"/>
    </row>
    <row r="43" spans="1:24" s="57" customFormat="1" ht="12" customHeight="1" outlineLevel="1" x14ac:dyDescent="0.2">
      <c r="A43" s="67"/>
      <c r="B43" s="115" t="s">
        <v>34</v>
      </c>
      <c r="C43" s="64"/>
      <c r="D43" s="112">
        <f t="shared" si="15"/>
        <v>1.5873015873015872E-2</v>
      </c>
      <c r="E43" s="126">
        <f t="shared" si="15"/>
        <v>1.7985611510791366E-2</v>
      </c>
      <c r="F43" s="112">
        <f t="shared" si="15"/>
        <v>1.282051282051282E-2</v>
      </c>
      <c r="G43" s="112">
        <f t="shared" si="15"/>
        <v>8.1743869209809257E-3</v>
      </c>
      <c r="H43" s="112">
        <f t="shared" si="15"/>
        <v>7.2815533980582527E-3</v>
      </c>
      <c r="I43" s="112">
        <f t="shared" si="15"/>
        <v>6.7873303167420816E-3</v>
      </c>
      <c r="J43" s="112">
        <f t="shared" si="15"/>
        <v>8.368200836820083E-3</v>
      </c>
      <c r="K43" s="112">
        <f t="shared" si="15"/>
        <v>9.765625E-3</v>
      </c>
      <c r="L43" s="112">
        <f t="shared" si="15"/>
        <v>1.2072434607645875E-2</v>
      </c>
      <c r="M43" s="112">
        <f t="shared" si="15"/>
        <v>7.7821011673151752E-3</v>
      </c>
      <c r="N43" s="163">
        <f t="shared" si="15"/>
        <v>1.3333333333333334E-2</v>
      </c>
      <c r="O43" s="190"/>
      <c r="P43" s="205"/>
      <c r="Q43" s="253"/>
      <c r="R43" s="253"/>
      <c r="S43" s="253"/>
      <c r="T43" s="253"/>
      <c r="U43" s="253"/>
      <c r="V43" s="253"/>
      <c r="W43" s="241"/>
      <c r="X43" s="99"/>
    </row>
    <row r="44" spans="1:24" s="57" customFormat="1" ht="12" customHeight="1" x14ac:dyDescent="0.2">
      <c r="A44" s="67"/>
      <c r="B44" s="56"/>
      <c r="C44" s="64"/>
      <c r="D44" s="65"/>
      <c r="E44" s="65"/>
      <c r="F44" s="65"/>
      <c r="G44" s="65"/>
      <c r="H44" s="65"/>
      <c r="I44" s="65"/>
      <c r="J44" s="65"/>
      <c r="K44" s="65"/>
      <c r="L44" s="65"/>
      <c r="M44" s="65"/>
      <c r="N44" s="162"/>
      <c r="O44" s="190"/>
      <c r="P44" s="205"/>
      <c r="Q44" s="253"/>
      <c r="R44" s="253"/>
      <c r="S44" s="253"/>
      <c r="T44" s="253"/>
      <c r="U44" s="253"/>
      <c r="V44" s="253"/>
      <c r="W44" s="241"/>
      <c r="X44" s="99"/>
    </row>
    <row r="45" spans="1:24" s="11" customFormat="1" ht="12" customHeight="1" x14ac:dyDescent="0.2">
      <c r="A45" s="29"/>
      <c r="B45" s="43" t="s">
        <v>8</v>
      </c>
      <c r="C45" s="136">
        <f t="shared" ref="C45:N45" si="16">SUM(C46:C51)</f>
        <v>1</v>
      </c>
      <c r="D45" s="137">
        <f t="shared" si="16"/>
        <v>3</v>
      </c>
      <c r="E45" s="137">
        <f t="shared" si="16"/>
        <v>5</v>
      </c>
      <c r="F45" s="137">
        <f t="shared" si="16"/>
        <v>5</v>
      </c>
      <c r="G45" s="137">
        <f t="shared" si="16"/>
        <v>4</v>
      </c>
      <c r="H45" s="137">
        <f t="shared" si="16"/>
        <v>4</v>
      </c>
      <c r="I45" s="137">
        <f t="shared" si="16"/>
        <v>6</v>
      </c>
      <c r="J45" s="137">
        <f t="shared" si="16"/>
        <v>8</v>
      </c>
      <c r="K45" s="137">
        <f t="shared" si="16"/>
        <v>10</v>
      </c>
      <c r="L45" s="137">
        <f t="shared" si="16"/>
        <v>10</v>
      </c>
      <c r="M45" s="137">
        <f t="shared" si="16"/>
        <v>8</v>
      </c>
      <c r="N45" s="159">
        <f t="shared" si="16"/>
        <v>8</v>
      </c>
      <c r="O45" s="188"/>
      <c r="P45" s="242"/>
      <c r="Q45" s="253"/>
      <c r="R45" s="253"/>
      <c r="S45" s="253"/>
      <c r="T45" s="253"/>
      <c r="U45" s="253"/>
      <c r="V45" s="253"/>
      <c r="W45" s="238"/>
      <c r="X45" s="96"/>
    </row>
    <row r="46" spans="1:24" ht="12" customHeight="1" outlineLevel="1" x14ac:dyDescent="0.2">
      <c r="A46" s="25"/>
      <c r="B46" s="115" t="s">
        <v>37</v>
      </c>
      <c r="C46" s="9">
        <v>1</v>
      </c>
      <c r="D46" s="9">
        <v>2</v>
      </c>
      <c r="E46" s="9">
        <v>3</v>
      </c>
      <c r="F46" s="9">
        <v>3</v>
      </c>
      <c r="G46" s="9">
        <v>3</v>
      </c>
      <c r="H46" s="9">
        <v>3</v>
      </c>
      <c r="I46" s="9">
        <v>4</v>
      </c>
      <c r="J46" s="9">
        <v>5</v>
      </c>
      <c r="K46" s="9">
        <v>7</v>
      </c>
      <c r="L46" s="9">
        <v>5</v>
      </c>
      <c r="M46" s="9">
        <v>5</v>
      </c>
      <c r="N46" s="160">
        <v>5</v>
      </c>
      <c r="O46" s="189"/>
      <c r="P46" s="205"/>
      <c r="Q46" s="253"/>
      <c r="R46" s="253"/>
      <c r="S46" s="253"/>
      <c r="T46" s="253"/>
      <c r="U46" s="253"/>
      <c r="V46" s="253"/>
      <c r="W46" s="236"/>
    </row>
    <row r="47" spans="1:24" ht="12" customHeight="1" outlineLevel="1" x14ac:dyDescent="0.2">
      <c r="A47" s="25"/>
      <c r="B47" s="115" t="s">
        <v>35</v>
      </c>
      <c r="C47" s="9">
        <v>0</v>
      </c>
      <c r="D47" s="9">
        <v>0</v>
      </c>
      <c r="E47" s="9">
        <v>0</v>
      </c>
      <c r="F47" s="9">
        <v>0</v>
      </c>
      <c r="G47" s="9">
        <v>0</v>
      </c>
      <c r="H47" s="9">
        <v>0</v>
      </c>
      <c r="I47" s="9">
        <v>0</v>
      </c>
      <c r="J47" s="9">
        <v>0</v>
      </c>
      <c r="K47" s="9">
        <v>0</v>
      </c>
      <c r="L47" s="9">
        <v>0</v>
      </c>
      <c r="M47" s="9">
        <v>0</v>
      </c>
      <c r="N47" s="160">
        <v>0</v>
      </c>
      <c r="O47" s="189"/>
      <c r="P47" s="205"/>
      <c r="Q47" s="253"/>
      <c r="R47" s="253"/>
      <c r="S47" s="253"/>
      <c r="T47" s="253"/>
      <c r="U47" s="253"/>
      <c r="V47" s="253"/>
      <c r="W47" s="236"/>
    </row>
    <row r="48" spans="1:24" ht="12" customHeight="1" outlineLevel="1" x14ac:dyDescent="0.2">
      <c r="A48" s="25"/>
      <c r="B48" s="115" t="s">
        <v>36</v>
      </c>
      <c r="C48" s="9">
        <v>0</v>
      </c>
      <c r="D48" s="9">
        <v>1</v>
      </c>
      <c r="E48" s="9">
        <v>1</v>
      </c>
      <c r="F48" s="9">
        <v>2</v>
      </c>
      <c r="G48" s="9">
        <v>1</v>
      </c>
      <c r="H48" s="9">
        <v>1</v>
      </c>
      <c r="I48" s="9">
        <v>2</v>
      </c>
      <c r="J48" s="9">
        <v>3</v>
      </c>
      <c r="K48" s="9">
        <v>3</v>
      </c>
      <c r="L48" s="9">
        <v>4</v>
      </c>
      <c r="M48" s="9">
        <v>3</v>
      </c>
      <c r="N48" s="160">
        <v>2</v>
      </c>
      <c r="O48" s="189"/>
      <c r="P48" s="205"/>
      <c r="Q48" s="253"/>
      <c r="R48" s="253"/>
      <c r="S48" s="253"/>
      <c r="T48" s="253"/>
      <c r="U48" s="253"/>
      <c r="V48" s="253"/>
      <c r="W48" s="236"/>
    </row>
    <row r="49" spans="1:24" ht="12" customHeight="1" outlineLevel="1" x14ac:dyDescent="0.2">
      <c r="A49" s="25"/>
      <c r="B49" s="115" t="s">
        <v>32</v>
      </c>
      <c r="C49" s="9">
        <v>0</v>
      </c>
      <c r="D49" s="9">
        <v>0</v>
      </c>
      <c r="E49" s="9">
        <v>0</v>
      </c>
      <c r="F49" s="9">
        <v>0</v>
      </c>
      <c r="G49" s="9">
        <v>0</v>
      </c>
      <c r="H49" s="9">
        <v>0</v>
      </c>
      <c r="I49" s="9">
        <v>0</v>
      </c>
      <c r="J49" s="9">
        <v>0</v>
      </c>
      <c r="K49" s="9">
        <v>0</v>
      </c>
      <c r="L49" s="9">
        <v>0</v>
      </c>
      <c r="M49" s="9">
        <v>0</v>
      </c>
      <c r="N49" s="160">
        <v>0</v>
      </c>
      <c r="O49" s="189"/>
      <c r="P49" s="205"/>
      <c r="Q49" s="253"/>
      <c r="R49" s="253"/>
      <c r="S49" s="253"/>
      <c r="T49" s="253"/>
      <c r="U49" s="253"/>
      <c r="V49" s="253"/>
      <c r="W49" s="236"/>
    </row>
    <row r="50" spans="1:24" ht="12" customHeight="1" outlineLevel="1" x14ac:dyDescent="0.2">
      <c r="A50" s="25"/>
      <c r="B50" s="115" t="s">
        <v>33</v>
      </c>
      <c r="C50" s="9">
        <v>0</v>
      </c>
      <c r="D50" s="9">
        <v>0</v>
      </c>
      <c r="E50" s="9">
        <v>1</v>
      </c>
      <c r="F50" s="9">
        <v>0</v>
      </c>
      <c r="G50" s="9">
        <v>0</v>
      </c>
      <c r="H50" s="9">
        <v>0</v>
      </c>
      <c r="I50" s="9">
        <v>0</v>
      </c>
      <c r="J50" s="9">
        <v>0</v>
      </c>
      <c r="K50" s="9">
        <v>0</v>
      </c>
      <c r="L50" s="9">
        <v>1</v>
      </c>
      <c r="M50" s="9">
        <v>0</v>
      </c>
      <c r="N50" s="160">
        <v>1</v>
      </c>
      <c r="O50" s="189"/>
      <c r="P50" s="205"/>
      <c r="Q50" s="253"/>
      <c r="R50" s="253"/>
      <c r="S50" s="253"/>
      <c r="T50" s="253"/>
      <c r="U50" s="253"/>
      <c r="V50" s="253"/>
      <c r="W50" s="236"/>
    </row>
    <row r="51" spans="1:24" ht="12" customHeight="1" outlineLevel="1" x14ac:dyDescent="0.2">
      <c r="A51" s="25"/>
      <c r="B51" s="115" t="s">
        <v>34</v>
      </c>
      <c r="C51" s="9">
        <v>0</v>
      </c>
      <c r="D51" s="9">
        <v>0</v>
      </c>
      <c r="E51" s="9">
        <v>0</v>
      </c>
      <c r="F51" s="9">
        <v>0</v>
      </c>
      <c r="G51" s="9">
        <v>0</v>
      </c>
      <c r="H51" s="9">
        <v>0</v>
      </c>
      <c r="I51" s="9">
        <v>0</v>
      </c>
      <c r="J51" s="9">
        <v>0</v>
      </c>
      <c r="K51" s="9">
        <v>0</v>
      </c>
      <c r="L51" s="9">
        <v>0</v>
      </c>
      <c r="M51" s="9">
        <v>0</v>
      </c>
      <c r="N51" s="160">
        <v>0</v>
      </c>
      <c r="O51" s="189"/>
      <c r="P51" s="205"/>
      <c r="Q51" s="253"/>
      <c r="R51" s="253"/>
      <c r="S51" s="253"/>
      <c r="T51" s="253"/>
      <c r="U51" s="253"/>
      <c r="V51" s="253"/>
      <c r="W51" s="236"/>
    </row>
    <row r="52" spans="1:24" ht="12" customHeight="1" x14ac:dyDescent="0.2">
      <c r="A52" s="25"/>
      <c r="B52" s="42"/>
      <c r="C52" s="7"/>
      <c r="D52" s="7"/>
      <c r="E52" s="7"/>
      <c r="F52" s="7"/>
      <c r="G52" s="7"/>
      <c r="H52" s="7"/>
      <c r="I52" s="7"/>
      <c r="J52" s="7"/>
      <c r="K52" s="7"/>
      <c r="L52" s="7"/>
      <c r="M52" s="7"/>
      <c r="N52" s="129"/>
      <c r="O52" s="189"/>
      <c r="P52" s="205"/>
      <c r="Q52" s="253"/>
      <c r="R52" s="253"/>
      <c r="S52" s="253"/>
      <c r="T52" s="253"/>
      <c r="U52" s="253"/>
      <c r="V52" s="253"/>
      <c r="W52" s="236"/>
    </row>
    <row r="53" spans="1:24" s="11" customFormat="1" ht="12" customHeight="1" x14ac:dyDescent="0.2">
      <c r="A53" s="29"/>
      <c r="B53" s="43" t="s">
        <v>76</v>
      </c>
      <c r="C53" s="59">
        <f t="shared" ref="C53:N53" si="17">(C46+C48+C50)/(C22+C24+C26)</f>
        <v>1.4705882352941176E-2</v>
      </c>
      <c r="D53" s="59">
        <f t="shared" si="17"/>
        <v>2.7777777777777776E-2</v>
      </c>
      <c r="E53" s="59">
        <f t="shared" si="17"/>
        <v>3.2679738562091505E-2</v>
      </c>
      <c r="F53" s="59">
        <f t="shared" si="17"/>
        <v>2.5906735751295335E-2</v>
      </c>
      <c r="G53" s="59">
        <f t="shared" si="17"/>
        <v>1.6064257028112448E-2</v>
      </c>
      <c r="H53" s="59">
        <f t="shared" si="17"/>
        <v>1.3468013468013467E-2</v>
      </c>
      <c r="I53" s="59">
        <f t="shared" si="17"/>
        <v>1.680672268907563E-2</v>
      </c>
      <c r="J53" s="59">
        <f t="shared" si="17"/>
        <v>1.8867924528301886E-2</v>
      </c>
      <c r="K53" s="59">
        <f t="shared" si="17"/>
        <v>2.0533880903490759E-2</v>
      </c>
      <c r="L53" s="59">
        <f t="shared" si="17"/>
        <v>1.8115942028985508E-2</v>
      </c>
      <c r="M53" s="59">
        <f t="shared" si="17"/>
        <v>1.2861736334405145E-2</v>
      </c>
      <c r="N53" s="156">
        <f t="shared" si="17"/>
        <v>1.1730205278592375E-2</v>
      </c>
      <c r="O53" s="188"/>
      <c r="P53" s="205"/>
      <c r="Q53" s="253"/>
      <c r="R53" s="253"/>
      <c r="S53" s="253"/>
      <c r="T53" s="253"/>
      <c r="U53" s="253"/>
      <c r="V53" s="253"/>
      <c r="W53" s="238"/>
      <c r="X53" s="96"/>
    </row>
    <row r="54" spans="1:24" s="11" customFormat="1" ht="12" customHeight="1" outlineLevel="1" x14ac:dyDescent="0.2">
      <c r="A54" s="29"/>
      <c r="B54" s="115" t="s">
        <v>37</v>
      </c>
      <c r="C54" s="121">
        <f t="shared" ref="C54:G54" si="18">C46/C22</f>
        <v>1.7857142857142856E-2</v>
      </c>
      <c r="D54" s="121">
        <f t="shared" si="18"/>
        <v>2.2727272727272728E-2</v>
      </c>
      <c r="E54" s="121">
        <f t="shared" si="18"/>
        <v>2.564102564102564E-2</v>
      </c>
      <c r="F54" s="121">
        <f t="shared" si="18"/>
        <v>2.0134228187919462E-2</v>
      </c>
      <c r="G54" s="121">
        <f t="shared" si="18"/>
        <v>1.5463917525773196E-2</v>
      </c>
      <c r="H54" s="121">
        <f t="shared" ref="H54:L54" si="19">H46/H22</f>
        <v>1.3100436681222707E-2</v>
      </c>
      <c r="I54" s="121">
        <f t="shared" si="19"/>
        <v>1.4545454545454545E-2</v>
      </c>
      <c r="J54" s="121">
        <f t="shared" si="19"/>
        <v>1.5197568389057751E-2</v>
      </c>
      <c r="K54" s="121">
        <f t="shared" si="19"/>
        <v>1.8181818181818181E-2</v>
      </c>
      <c r="L54" s="121">
        <f t="shared" si="19"/>
        <v>1.1389521640091117E-2</v>
      </c>
      <c r="M54" s="121">
        <f t="shared" ref="M54:N54" si="20">M46/M22</f>
        <v>1.002004008016032E-2</v>
      </c>
      <c r="N54" s="164">
        <f t="shared" si="20"/>
        <v>9.140767824497258E-3</v>
      </c>
      <c r="O54" s="188"/>
      <c r="P54" s="205"/>
      <c r="Q54" s="253"/>
      <c r="R54" s="253"/>
      <c r="S54" s="253"/>
      <c r="T54" s="253"/>
      <c r="U54" s="253"/>
      <c r="V54" s="253"/>
      <c r="W54" s="238"/>
      <c r="X54" s="96"/>
    </row>
    <row r="55" spans="1:24" s="11" customFormat="1" ht="12" customHeight="1" outlineLevel="1" x14ac:dyDescent="0.2">
      <c r="A55" s="29"/>
      <c r="B55" s="115" t="s">
        <v>35</v>
      </c>
      <c r="C55" s="259" t="s">
        <v>61</v>
      </c>
      <c r="D55" s="260"/>
      <c r="E55" s="260"/>
      <c r="F55" s="260"/>
      <c r="G55" s="260"/>
      <c r="H55" s="260"/>
      <c r="I55" s="260"/>
      <c r="J55" s="260"/>
      <c r="K55" s="260"/>
      <c r="L55" s="260"/>
      <c r="M55" s="260"/>
      <c r="N55" s="260"/>
      <c r="O55" s="188"/>
      <c r="P55" s="205"/>
      <c r="Q55" s="253"/>
      <c r="R55" s="253"/>
      <c r="S55" s="253"/>
      <c r="T55" s="253"/>
      <c r="U55" s="253"/>
      <c r="V55" s="253"/>
      <c r="W55" s="238"/>
      <c r="X55" s="96"/>
    </row>
    <row r="56" spans="1:24" s="11" customFormat="1" ht="12" customHeight="1" outlineLevel="1" x14ac:dyDescent="0.2">
      <c r="A56" s="29"/>
      <c r="B56" s="115" t="s">
        <v>36</v>
      </c>
      <c r="C56" s="121">
        <f t="shared" ref="C56:N56" si="21">C48/C24</f>
        <v>0</v>
      </c>
      <c r="D56" s="121">
        <f t="shared" si="21"/>
        <v>7.6923076923076927E-2</v>
      </c>
      <c r="E56" s="121">
        <f t="shared" si="21"/>
        <v>3.8461538461538464E-2</v>
      </c>
      <c r="F56" s="121">
        <f t="shared" si="21"/>
        <v>6.0606060606060608E-2</v>
      </c>
      <c r="G56" s="121">
        <f t="shared" si="21"/>
        <v>2.4390243902439025E-2</v>
      </c>
      <c r="H56" s="121">
        <f t="shared" si="21"/>
        <v>1.9230769230769232E-2</v>
      </c>
      <c r="I56" s="121">
        <f t="shared" si="21"/>
        <v>3.2258064516129031E-2</v>
      </c>
      <c r="J56" s="121">
        <f t="shared" si="21"/>
        <v>4.3478260869565216E-2</v>
      </c>
      <c r="K56" s="121">
        <f t="shared" si="21"/>
        <v>4.2857142857142858E-2</v>
      </c>
      <c r="L56" s="121">
        <f t="shared" si="21"/>
        <v>5.4794520547945202E-2</v>
      </c>
      <c r="M56" s="121">
        <f t="shared" si="21"/>
        <v>3.8461538461538464E-2</v>
      </c>
      <c r="N56" s="164">
        <f t="shared" si="21"/>
        <v>2.2988505747126436E-2</v>
      </c>
      <c r="O56" s="188"/>
      <c r="P56" s="205"/>
      <c r="Q56" s="253"/>
      <c r="R56" s="253"/>
      <c r="S56" s="253"/>
      <c r="T56" s="253"/>
      <c r="U56" s="253"/>
      <c r="V56" s="253"/>
      <c r="W56" s="238"/>
      <c r="X56" s="96"/>
    </row>
    <row r="57" spans="1:24" s="11" customFormat="1" ht="12" customHeight="1" outlineLevel="1" x14ac:dyDescent="0.2">
      <c r="A57" s="29"/>
      <c r="B57" s="115" t="s">
        <v>32</v>
      </c>
      <c r="C57" s="259" t="s">
        <v>61</v>
      </c>
      <c r="D57" s="260"/>
      <c r="E57" s="260"/>
      <c r="F57" s="260"/>
      <c r="G57" s="260"/>
      <c r="H57" s="260"/>
      <c r="I57" s="260"/>
      <c r="J57" s="260"/>
      <c r="K57" s="260"/>
      <c r="L57" s="260"/>
      <c r="M57" s="260"/>
      <c r="N57" s="260"/>
      <c r="O57" s="188"/>
      <c r="P57" s="205"/>
      <c r="Q57" s="253"/>
      <c r="R57" s="253"/>
      <c r="S57" s="253"/>
      <c r="T57" s="253"/>
      <c r="U57" s="253"/>
      <c r="V57" s="253"/>
      <c r="W57" s="238"/>
      <c r="X57" s="96"/>
    </row>
    <row r="58" spans="1:24" s="11" customFormat="1" ht="12" customHeight="1" outlineLevel="1" x14ac:dyDescent="0.2">
      <c r="A58" s="29"/>
      <c r="B58" s="115" t="s">
        <v>33</v>
      </c>
      <c r="C58" s="121">
        <f t="shared" ref="C58:N58" si="22">C50/C26</f>
        <v>0</v>
      </c>
      <c r="D58" s="121">
        <f t="shared" si="22"/>
        <v>0</v>
      </c>
      <c r="E58" s="121">
        <f t="shared" si="22"/>
        <v>0.1</v>
      </c>
      <c r="F58" s="121">
        <f t="shared" si="22"/>
        <v>0</v>
      </c>
      <c r="G58" s="121">
        <f t="shared" si="22"/>
        <v>0</v>
      </c>
      <c r="H58" s="121">
        <f t="shared" si="22"/>
        <v>0</v>
      </c>
      <c r="I58" s="121">
        <f t="shared" si="22"/>
        <v>0</v>
      </c>
      <c r="J58" s="121">
        <f t="shared" si="22"/>
        <v>0</v>
      </c>
      <c r="K58" s="121">
        <f t="shared" si="22"/>
        <v>0</v>
      </c>
      <c r="L58" s="121">
        <f t="shared" si="22"/>
        <v>2.5000000000000001E-2</v>
      </c>
      <c r="M58" s="121">
        <f t="shared" si="22"/>
        <v>0</v>
      </c>
      <c r="N58" s="164">
        <f t="shared" si="22"/>
        <v>2.0833333333333332E-2</v>
      </c>
      <c r="O58" s="188"/>
      <c r="P58" s="205"/>
      <c r="Q58" s="253"/>
      <c r="R58" s="253"/>
      <c r="S58" s="253"/>
      <c r="T58" s="253"/>
      <c r="U58" s="253"/>
      <c r="V58" s="253"/>
      <c r="W58" s="238"/>
      <c r="X58" s="96"/>
    </row>
    <row r="59" spans="1:24" s="11" customFormat="1" ht="12" customHeight="1" outlineLevel="1" x14ac:dyDescent="0.2">
      <c r="A59" s="29"/>
      <c r="B59" s="115" t="s">
        <v>34</v>
      </c>
      <c r="C59" s="259" t="s">
        <v>61</v>
      </c>
      <c r="D59" s="260"/>
      <c r="E59" s="260"/>
      <c r="F59" s="260"/>
      <c r="G59" s="260"/>
      <c r="H59" s="260"/>
      <c r="I59" s="260"/>
      <c r="J59" s="260"/>
      <c r="K59" s="260"/>
      <c r="L59" s="260"/>
      <c r="M59" s="260"/>
      <c r="N59" s="260"/>
      <c r="O59" s="188"/>
      <c r="P59" s="205"/>
      <c r="Q59" s="253"/>
      <c r="R59" s="253"/>
      <c r="S59" s="253"/>
      <c r="T59" s="253"/>
      <c r="U59" s="253"/>
      <c r="V59" s="253"/>
      <c r="W59" s="238"/>
      <c r="X59" s="96"/>
    </row>
    <row r="60" spans="1:24" s="11" customFormat="1" ht="12" customHeight="1" x14ac:dyDescent="0.2">
      <c r="A60" s="29"/>
      <c r="B60" s="115"/>
      <c r="C60" s="122"/>
      <c r="D60" s="123"/>
      <c r="E60" s="123"/>
      <c r="F60" s="123"/>
      <c r="G60" s="123"/>
      <c r="H60" s="123"/>
      <c r="I60" s="123"/>
      <c r="J60" s="123"/>
      <c r="K60" s="123"/>
      <c r="L60" s="123"/>
      <c r="M60" s="123"/>
      <c r="N60" s="165"/>
      <c r="O60" s="188"/>
      <c r="P60" s="205"/>
      <c r="Q60" s="253"/>
      <c r="R60" s="253"/>
      <c r="S60" s="253"/>
      <c r="T60" s="253"/>
      <c r="U60" s="253"/>
      <c r="V60" s="253"/>
      <c r="W60" s="238"/>
      <c r="X60" s="96"/>
    </row>
    <row r="61" spans="1:24" s="11" customFormat="1" ht="12" customHeight="1" x14ac:dyDescent="0.2">
      <c r="A61" s="29"/>
      <c r="B61" s="116" t="s">
        <v>44</v>
      </c>
      <c r="C61" s="136">
        <f t="shared" ref="C61:N61" si="23">SUM(C62:C67)</f>
        <v>4</v>
      </c>
      <c r="D61" s="137">
        <f t="shared" si="23"/>
        <v>11</v>
      </c>
      <c r="E61" s="137">
        <f t="shared" si="23"/>
        <v>10</v>
      </c>
      <c r="F61" s="137">
        <f t="shared" si="23"/>
        <v>10</v>
      </c>
      <c r="G61" s="137">
        <f t="shared" si="23"/>
        <v>10</v>
      </c>
      <c r="H61" s="137">
        <f t="shared" si="23"/>
        <v>13</v>
      </c>
      <c r="I61" s="137">
        <f t="shared" si="23"/>
        <v>11</v>
      </c>
      <c r="J61" s="137">
        <f t="shared" si="23"/>
        <v>13</v>
      </c>
      <c r="K61" s="137">
        <f t="shared" si="23"/>
        <v>15</v>
      </c>
      <c r="L61" s="137">
        <f t="shared" si="23"/>
        <v>21</v>
      </c>
      <c r="M61" s="137">
        <f t="shared" si="23"/>
        <v>18</v>
      </c>
      <c r="N61" s="159">
        <f t="shared" si="23"/>
        <v>16</v>
      </c>
      <c r="O61" s="188"/>
      <c r="P61" s="242"/>
      <c r="Q61" s="253"/>
      <c r="R61" s="253"/>
      <c r="S61" s="253"/>
      <c r="T61" s="253"/>
      <c r="U61" s="253"/>
      <c r="V61" s="253"/>
      <c r="W61" s="238"/>
      <c r="X61" s="96"/>
    </row>
    <row r="62" spans="1:24" customFormat="1" ht="12" customHeight="1" outlineLevel="1" x14ac:dyDescent="0.2">
      <c r="A62" s="85"/>
      <c r="B62" s="115" t="s">
        <v>38</v>
      </c>
      <c r="C62" s="124">
        <v>2</v>
      </c>
      <c r="D62" s="6">
        <v>6</v>
      </c>
      <c r="E62" s="6">
        <v>5</v>
      </c>
      <c r="F62" s="6">
        <v>7</v>
      </c>
      <c r="G62" s="6">
        <v>6</v>
      </c>
      <c r="H62" s="6">
        <v>6</v>
      </c>
      <c r="I62" s="6">
        <v>4</v>
      </c>
      <c r="J62" s="6">
        <v>6</v>
      </c>
      <c r="K62" s="6">
        <v>8</v>
      </c>
      <c r="L62" s="6">
        <v>10</v>
      </c>
      <c r="M62" s="6">
        <v>8</v>
      </c>
      <c r="N62" s="152">
        <v>8</v>
      </c>
      <c r="O62" s="189"/>
      <c r="P62" s="205"/>
      <c r="Q62" s="253"/>
      <c r="R62" s="253"/>
      <c r="S62" s="253"/>
      <c r="T62" s="253"/>
      <c r="U62" s="253"/>
      <c r="V62" s="253"/>
      <c r="W62" s="204"/>
      <c r="X62" s="100"/>
    </row>
    <row r="63" spans="1:24" customFormat="1" ht="12" customHeight="1" outlineLevel="1" x14ac:dyDescent="0.2">
      <c r="A63" s="85"/>
      <c r="B63" s="115" t="s">
        <v>39</v>
      </c>
      <c r="C63" s="124">
        <v>0</v>
      </c>
      <c r="D63" s="6">
        <v>1</v>
      </c>
      <c r="E63" s="6">
        <v>2</v>
      </c>
      <c r="F63" s="6">
        <v>3</v>
      </c>
      <c r="G63" s="6">
        <v>1</v>
      </c>
      <c r="H63" s="6">
        <v>4</v>
      </c>
      <c r="I63" s="6">
        <v>2</v>
      </c>
      <c r="J63" s="6">
        <v>3</v>
      </c>
      <c r="K63" s="6">
        <v>2</v>
      </c>
      <c r="L63" s="6">
        <v>5</v>
      </c>
      <c r="M63" s="6">
        <v>6</v>
      </c>
      <c r="N63" s="152">
        <v>3</v>
      </c>
      <c r="O63" s="189"/>
      <c r="P63" s="205"/>
      <c r="Q63" s="253"/>
      <c r="R63" s="253"/>
      <c r="S63" s="253"/>
      <c r="T63" s="253"/>
      <c r="U63" s="253"/>
      <c r="V63" s="253"/>
      <c r="W63" s="204"/>
      <c r="X63" s="100"/>
    </row>
    <row r="64" spans="1:24" customFormat="1" ht="12" customHeight="1" outlineLevel="1" x14ac:dyDescent="0.2">
      <c r="A64" s="85"/>
      <c r="B64" s="115" t="s">
        <v>40</v>
      </c>
      <c r="C64" s="124">
        <v>0</v>
      </c>
      <c r="D64" s="6">
        <v>1</v>
      </c>
      <c r="E64" s="6">
        <v>0</v>
      </c>
      <c r="F64" s="6">
        <v>0</v>
      </c>
      <c r="G64" s="6">
        <v>0</v>
      </c>
      <c r="H64" s="6">
        <v>0</v>
      </c>
      <c r="I64" s="6">
        <v>1</v>
      </c>
      <c r="J64" s="6">
        <v>0</v>
      </c>
      <c r="K64" s="6">
        <v>0</v>
      </c>
      <c r="L64" s="6">
        <v>0</v>
      </c>
      <c r="M64" s="6">
        <v>0</v>
      </c>
      <c r="N64" s="152">
        <v>0</v>
      </c>
      <c r="O64" s="189"/>
      <c r="P64" s="205"/>
      <c r="Q64" s="253"/>
      <c r="R64" s="253"/>
      <c r="S64" s="253"/>
      <c r="T64" s="253"/>
      <c r="U64" s="253"/>
      <c r="V64" s="253"/>
      <c r="W64" s="204"/>
      <c r="X64" s="100"/>
    </row>
    <row r="65" spans="1:24" customFormat="1" ht="12" customHeight="1" outlineLevel="1" x14ac:dyDescent="0.2">
      <c r="A65" s="85"/>
      <c r="B65" s="115" t="s">
        <v>41</v>
      </c>
      <c r="C65" s="124">
        <v>0</v>
      </c>
      <c r="D65" s="6">
        <v>0</v>
      </c>
      <c r="E65" s="6">
        <v>1</v>
      </c>
      <c r="F65" s="6">
        <v>0</v>
      </c>
      <c r="G65" s="6">
        <v>0</v>
      </c>
      <c r="H65" s="6">
        <v>0</v>
      </c>
      <c r="I65" s="6">
        <v>0</v>
      </c>
      <c r="J65" s="6">
        <v>0</v>
      </c>
      <c r="K65" s="6">
        <v>0</v>
      </c>
      <c r="L65" s="6">
        <v>1</v>
      </c>
      <c r="M65" s="6">
        <v>0</v>
      </c>
      <c r="N65" s="152">
        <v>0</v>
      </c>
      <c r="O65" s="189"/>
      <c r="P65" s="205"/>
      <c r="Q65" s="253"/>
      <c r="R65" s="253"/>
      <c r="S65" s="253"/>
      <c r="T65" s="253"/>
      <c r="U65" s="253"/>
      <c r="V65" s="253"/>
      <c r="W65" s="204"/>
      <c r="X65" s="100"/>
    </row>
    <row r="66" spans="1:24" customFormat="1" ht="12" customHeight="1" outlineLevel="1" x14ac:dyDescent="0.2">
      <c r="A66" s="85"/>
      <c r="B66" s="115" t="s">
        <v>42</v>
      </c>
      <c r="C66" s="124">
        <v>1</v>
      </c>
      <c r="D66" s="6">
        <v>1</v>
      </c>
      <c r="E66" s="6">
        <v>1</v>
      </c>
      <c r="F66" s="6">
        <v>0</v>
      </c>
      <c r="G66" s="6">
        <v>1</v>
      </c>
      <c r="H66" s="6">
        <v>1</v>
      </c>
      <c r="I66" s="6">
        <v>2</v>
      </c>
      <c r="J66" s="6">
        <v>2</v>
      </c>
      <c r="K66" s="6">
        <v>3</v>
      </c>
      <c r="L66" s="6">
        <v>3</v>
      </c>
      <c r="M66" s="6">
        <v>2</v>
      </c>
      <c r="N66" s="152">
        <v>3</v>
      </c>
      <c r="O66" s="189"/>
      <c r="P66" s="205"/>
      <c r="Q66" s="253"/>
      <c r="R66" s="253"/>
      <c r="S66" s="253"/>
      <c r="T66" s="253"/>
      <c r="U66" s="253"/>
      <c r="V66" s="253"/>
      <c r="W66" s="204"/>
      <c r="X66" s="100"/>
    </row>
    <row r="67" spans="1:24" customFormat="1" ht="12" customHeight="1" outlineLevel="1" x14ac:dyDescent="0.2">
      <c r="A67" s="85"/>
      <c r="B67" s="115" t="s">
        <v>43</v>
      </c>
      <c r="C67" s="124">
        <v>1</v>
      </c>
      <c r="D67" s="6">
        <v>2</v>
      </c>
      <c r="E67" s="6">
        <v>1</v>
      </c>
      <c r="F67" s="6">
        <v>0</v>
      </c>
      <c r="G67" s="6">
        <v>2</v>
      </c>
      <c r="H67" s="6">
        <v>2</v>
      </c>
      <c r="I67" s="6">
        <v>2</v>
      </c>
      <c r="J67" s="6">
        <v>2</v>
      </c>
      <c r="K67" s="6">
        <v>2</v>
      </c>
      <c r="L67" s="6">
        <v>2</v>
      </c>
      <c r="M67" s="6">
        <v>2</v>
      </c>
      <c r="N67" s="152">
        <v>2</v>
      </c>
      <c r="O67" s="189"/>
      <c r="P67" s="205"/>
      <c r="Q67" s="253"/>
      <c r="R67" s="253"/>
      <c r="S67" s="253"/>
      <c r="T67" s="253"/>
      <c r="U67" s="253"/>
      <c r="V67" s="253"/>
      <c r="W67" s="204"/>
      <c r="X67" s="100"/>
    </row>
    <row r="68" spans="1:24" customFormat="1" ht="12" customHeight="1" x14ac:dyDescent="0.2">
      <c r="A68" s="85"/>
      <c r="B68" s="115"/>
      <c r="C68" s="140"/>
      <c r="D68" s="141"/>
      <c r="E68" s="141"/>
      <c r="F68" s="141"/>
      <c r="G68" s="141"/>
      <c r="H68" s="141"/>
      <c r="I68" s="141"/>
      <c r="J68" s="141"/>
      <c r="K68" s="141"/>
      <c r="L68" s="141"/>
      <c r="M68" s="141"/>
      <c r="N68" s="166"/>
      <c r="O68" s="189"/>
      <c r="P68" s="205"/>
      <c r="Q68" s="253"/>
      <c r="R68" s="253"/>
      <c r="S68" s="253"/>
      <c r="T68" s="253"/>
      <c r="U68" s="253"/>
      <c r="V68" s="253"/>
      <c r="W68" s="204"/>
      <c r="X68" s="100"/>
    </row>
    <row r="69" spans="1:24" s="11" customFormat="1" ht="12" customHeight="1" x14ac:dyDescent="0.2">
      <c r="A69" s="29"/>
      <c r="B69" s="116" t="s">
        <v>45</v>
      </c>
      <c r="C69" s="136">
        <f t="shared" ref="C69:N69" si="24">SUM(C70:C75)</f>
        <v>1</v>
      </c>
      <c r="D69" s="137">
        <f t="shared" si="24"/>
        <v>2</v>
      </c>
      <c r="E69" s="137">
        <f t="shared" si="24"/>
        <v>2</v>
      </c>
      <c r="F69" s="137">
        <f t="shared" si="24"/>
        <v>3</v>
      </c>
      <c r="G69" s="137">
        <f t="shared" si="24"/>
        <v>2</v>
      </c>
      <c r="H69" s="137">
        <f t="shared" si="24"/>
        <v>2</v>
      </c>
      <c r="I69" s="137">
        <f t="shared" si="24"/>
        <v>4</v>
      </c>
      <c r="J69" s="137">
        <f t="shared" si="24"/>
        <v>5</v>
      </c>
      <c r="K69" s="137">
        <f t="shared" si="24"/>
        <v>3</v>
      </c>
      <c r="L69" s="137">
        <f t="shared" si="24"/>
        <v>4</v>
      </c>
      <c r="M69" s="137">
        <f t="shared" si="24"/>
        <v>1</v>
      </c>
      <c r="N69" s="159">
        <f t="shared" si="24"/>
        <v>1</v>
      </c>
      <c r="O69" s="188"/>
      <c r="P69" s="242"/>
      <c r="Q69" s="253"/>
      <c r="R69" s="253"/>
      <c r="S69" s="253"/>
      <c r="T69" s="253"/>
      <c r="U69" s="253"/>
      <c r="V69" s="253"/>
      <c r="W69" s="238"/>
      <c r="X69" s="96"/>
    </row>
    <row r="70" spans="1:24" customFormat="1" ht="12" customHeight="1" outlineLevel="1" x14ac:dyDescent="0.2">
      <c r="A70" s="85"/>
      <c r="B70" s="115" t="s">
        <v>46</v>
      </c>
      <c r="C70" s="124">
        <v>1</v>
      </c>
      <c r="D70" s="6">
        <v>0</v>
      </c>
      <c r="E70" s="6">
        <v>1</v>
      </c>
      <c r="F70" s="6">
        <v>2</v>
      </c>
      <c r="G70" s="6">
        <v>1</v>
      </c>
      <c r="H70" s="6">
        <v>1</v>
      </c>
      <c r="I70" s="6">
        <v>2</v>
      </c>
      <c r="J70" s="6">
        <v>5</v>
      </c>
      <c r="K70" s="6">
        <v>2</v>
      </c>
      <c r="L70" s="6">
        <v>3</v>
      </c>
      <c r="M70" s="6">
        <v>1</v>
      </c>
      <c r="N70" s="152">
        <v>1</v>
      </c>
      <c r="O70" s="189"/>
      <c r="P70" s="205"/>
      <c r="Q70" s="253"/>
      <c r="R70" s="253"/>
      <c r="S70" s="253"/>
      <c r="T70" s="253"/>
      <c r="U70" s="253"/>
      <c r="V70" s="253"/>
      <c r="W70" s="204"/>
      <c r="X70" s="100"/>
    </row>
    <row r="71" spans="1:24" customFormat="1" ht="12" customHeight="1" outlineLevel="1" x14ac:dyDescent="0.2">
      <c r="A71" s="85"/>
      <c r="B71" s="115" t="s">
        <v>47</v>
      </c>
      <c r="C71" s="124">
        <v>0</v>
      </c>
      <c r="D71" s="6">
        <v>0</v>
      </c>
      <c r="E71" s="6">
        <v>0</v>
      </c>
      <c r="F71" s="6">
        <v>0</v>
      </c>
      <c r="G71" s="6">
        <v>0</v>
      </c>
      <c r="H71" s="6">
        <v>0</v>
      </c>
      <c r="I71" s="6">
        <v>0</v>
      </c>
      <c r="J71" s="6">
        <v>0</v>
      </c>
      <c r="K71" s="6">
        <v>0</v>
      </c>
      <c r="L71" s="6">
        <v>0</v>
      </c>
      <c r="M71" s="6">
        <v>0</v>
      </c>
      <c r="N71" s="152">
        <v>0</v>
      </c>
      <c r="O71" s="189"/>
      <c r="P71" s="205"/>
      <c r="Q71" s="253"/>
      <c r="R71" s="253"/>
      <c r="S71" s="253"/>
      <c r="T71" s="253"/>
      <c r="U71" s="253"/>
      <c r="V71" s="253"/>
      <c r="W71" s="204"/>
      <c r="X71" s="100"/>
    </row>
    <row r="72" spans="1:24" customFormat="1" ht="12" customHeight="1" outlineLevel="1" x14ac:dyDescent="0.2">
      <c r="A72" s="85"/>
      <c r="B72" s="115" t="s">
        <v>48</v>
      </c>
      <c r="C72" s="124">
        <v>0</v>
      </c>
      <c r="D72" s="6">
        <v>1</v>
      </c>
      <c r="E72" s="6">
        <v>1</v>
      </c>
      <c r="F72" s="6">
        <v>0</v>
      </c>
      <c r="G72" s="6">
        <v>1</v>
      </c>
      <c r="H72" s="6">
        <v>0</v>
      </c>
      <c r="I72" s="6">
        <v>1</v>
      </c>
      <c r="J72" s="6">
        <v>0</v>
      </c>
      <c r="K72" s="6">
        <v>0</v>
      </c>
      <c r="L72" s="6">
        <v>1</v>
      </c>
      <c r="M72" s="6">
        <v>0</v>
      </c>
      <c r="N72" s="152">
        <v>0</v>
      </c>
      <c r="O72" s="189"/>
      <c r="P72" s="205"/>
      <c r="Q72" s="253"/>
      <c r="R72" s="253"/>
      <c r="S72" s="253"/>
      <c r="T72" s="253"/>
      <c r="U72" s="253"/>
      <c r="V72" s="253"/>
      <c r="W72" s="204"/>
      <c r="X72" s="100"/>
    </row>
    <row r="73" spans="1:24" customFormat="1" ht="12" customHeight="1" outlineLevel="1" x14ac:dyDescent="0.2">
      <c r="A73" s="85"/>
      <c r="B73" s="115" t="s">
        <v>49</v>
      </c>
      <c r="C73" s="124">
        <v>0</v>
      </c>
      <c r="D73" s="6">
        <v>0</v>
      </c>
      <c r="E73" s="6">
        <v>0</v>
      </c>
      <c r="F73" s="6">
        <v>0</v>
      </c>
      <c r="G73" s="6">
        <v>0</v>
      </c>
      <c r="H73" s="6">
        <v>0</v>
      </c>
      <c r="I73" s="6">
        <v>0</v>
      </c>
      <c r="J73" s="6">
        <v>0</v>
      </c>
      <c r="K73" s="6">
        <v>0</v>
      </c>
      <c r="L73" s="6">
        <v>0</v>
      </c>
      <c r="M73" s="6">
        <v>0</v>
      </c>
      <c r="N73" s="152">
        <v>0</v>
      </c>
      <c r="O73" s="189"/>
      <c r="P73" s="205"/>
      <c r="Q73" s="253"/>
      <c r="R73" s="253"/>
      <c r="S73" s="253"/>
      <c r="T73" s="253"/>
      <c r="U73" s="253"/>
      <c r="V73" s="253"/>
      <c r="W73" s="204"/>
      <c r="X73" s="100"/>
    </row>
    <row r="74" spans="1:24" customFormat="1" ht="12" customHeight="1" outlineLevel="1" x14ac:dyDescent="0.2">
      <c r="A74" s="85"/>
      <c r="B74" s="115" t="s">
        <v>50</v>
      </c>
      <c r="C74" s="124">
        <v>0</v>
      </c>
      <c r="D74" s="6">
        <v>1</v>
      </c>
      <c r="E74" s="6">
        <v>0</v>
      </c>
      <c r="F74" s="6">
        <v>1</v>
      </c>
      <c r="G74" s="6">
        <v>0</v>
      </c>
      <c r="H74" s="6">
        <v>1</v>
      </c>
      <c r="I74" s="6">
        <v>1</v>
      </c>
      <c r="J74" s="6">
        <v>0</v>
      </c>
      <c r="K74" s="6">
        <v>1</v>
      </c>
      <c r="L74" s="6">
        <v>0</v>
      </c>
      <c r="M74" s="6">
        <v>0</v>
      </c>
      <c r="N74" s="152">
        <v>0</v>
      </c>
      <c r="O74" s="189"/>
      <c r="P74" s="205"/>
      <c r="Q74" s="105"/>
      <c r="R74" s="105"/>
      <c r="S74" s="105"/>
      <c r="T74" s="105"/>
      <c r="U74" s="105"/>
      <c r="V74" s="105"/>
      <c r="W74" s="204"/>
      <c r="X74" s="100"/>
    </row>
    <row r="75" spans="1:24" customFormat="1" ht="12" customHeight="1" outlineLevel="1" x14ac:dyDescent="0.2">
      <c r="A75" s="85"/>
      <c r="B75" s="115" t="s">
        <v>51</v>
      </c>
      <c r="C75" s="124">
        <v>0</v>
      </c>
      <c r="D75" s="6">
        <v>0</v>
      </c>
      <c r="E75" s="6">
        <v>0</v>
      </c>
      <c r="F75" s="6">
        <v>0</v>
      </c>
      <c r="G75" s="6">
        <v>0</v>
      </c>
      <c r="H75" s="6">
        <v>0</v>
      </c>
      <c r="I75" s="6">
        <v>0</v>
      </c>
      <c r="J75" s="6">
        <v>0</v>
      </c>
      <c r="K75" s="6">
        <v>0</v>
      </c>
      <c r="L75" s="6">
        <v>0</v>
      </c>
      <c r="M75" s="6">
        <v>0</v>
      </c>
      <c r="N75" s="152">
        <v>0</v>
      </c>
      <c r="O75" s="189"/>
      <c r="P75" s="205"/>
      <c r="Q75" s="254"/>
      <c r="R75" s="254"/>
      <c r="S75" s="254"/>
      <c r="T75" s="254"/>
      <c r="U75" s="105"/>
      <c r="V75" s="105"/>
      <c r="W75" s="204"/>
      <c r="X75" s="100"/>
    </row>
    <row r="76" spans="1:24" customFormat="1" ht="12" customHeight="1" x14ac:dyDescent="0.2">
      <c r="A76" s="85"/>
      <c r="B76" s="115"/>
      <c r="C76" s="140"/>
      <c r="D76" s="141"/>
      <c r="E76" s="141"/>
      <c r="F76" s="141"/>
      <c r="G76" s="141"/>
      <c r="H76" s="141"/>
      <c r="I76" s="141"/>
      <c r="J76" s="141"/>
      <c r="K76" s="141"/>
      <c r="L76" s="141"/>
      <c r="M76" s="141"/>
      <c r="N76" s="166"/>
      <c r="O76" s="189"/>
      <c r="P76" s="205"/>
      <c r="Q76" s="255"/>
      <c r="R76" s="255"/>
      <c r="S76" s="255"/>
      <c r="T76" s="255"/>
      <c r="U76" s="105"/>
      <c r="V76" s="105"/>
      <c r="W76" s="204"/>
      <c r="X76" s="100"/>
    </row>
    <row r="77" spans="1:24" s="11" customFormat="1" ht="12" customHeight="1" thickBot="1" x14ac:dyDescent="0.25">
      <c r="A77" s="29"/>
      <c r="B77" s="116" t="s">
        <v>52</v>
      </c>
      <c r="C77" s="117">
        <f t="shared" ref="C77:N77" si="25">SUM(C78:C80)</f>
        <v>0</v>
      </c>
      <c r="D77" s="117">
        <f t="shared" si="25"/>
        <v>2</v>
      </c>
      <c r="E77" s="117">
        <f t="shared" si="25"/>
        <v>6</v>
      </c>
      <c r="F77" s="117">
        <f t="shared" si="25"/>
        <v>4</v>
      </c>
      <c r="G77" s="117">
        <f t="shared" si="25"/>
        <v>6</v>
      </c>
      <c r="H77" s="117">
        <f t="shared" si="25"/>
        <v>6</v>
      </c>
      <c r="I77" s="117">
        <f t="shared" si="25"/>
        <v>7</v>
      </c>
      <c r="J77" s="117">
        <f t="shared" si="25"/>
        <v>9</v>
      </c>
      <c r="K77" s="117">
        <f t="shared" si="25"/>
        <v>11</v>
      </c>
      <c r="L77" s="117">
        <f t="shared" si="25"/>
        <v>7</v>
      </c>
      <c r="M77" s="117">
        <f t="shared" si="25"/>
        <v>14</v>
      </c>
      <c r="N77" s="167">
        <f t="shared" si="25"/>
        <v>12</v>
      </c>
      <c r="O77" s="188"/>
      <c r="P77" s="243"/>
      <c r="Q77" s="244"/>
      <c r="R77" s="244"/>
      <c r="S77" s="244"/>
      <c r="T77" s="244"/>
      <c r="U77" s="244"/>
      <c r="V77" s="244"/>
      <c r="W77" s="245"/>
      <c r="X77" s="96"/>
    </row>
    <row r="78" spans="1:24" customFormat="1" ht="12" customHeight="1" outlineLevel="1" thickBot="1" x14ac:dyDescent="0.25">
      <c r="A78" s="85"/>
      <c r="B78" s="115" t="s">
        <v>53</v>
      </c>
      <c r="C78" s="124">
        <v>0</v>
      </c>
      <c r="D78" s="6">
        <v>2</v>
      </c>
      <c r="E78" s="6">
        <v>4</v>
      </c>
      <c r="F78" s="6">
        <v>2</v>
      </c>
      <c r="G78" s="6">
        <v>4</v>
      </c>
      <c r="H78" s="6">
        <v>4</v>
      </c>
      <c r="I78" s="6">
        <v>4</v>
      </c>
      <c r="J78" s="6">
        <v>5</v>
      </c>
      <c r="K78" s="6">
        <v>6</v>
      </c>
      <c r="L78" s="6">
        <v>4</v>
      </c>
      <c r="M78" s="6">
        <v>8</v>
      </c>
      <c r="N78" s="152">
        <v>10</v>
      </c>
      <c r="O78" s="189"/>
      <c r="P78" s="105"/>
      <c r="Q78" s="105"/>
      <c r="R78" s="105"/>
      <c r="S78" s="105"/>
      <c r="T78" s="105"/>
      <c r="U78" s="105"/>
      <c r="V78" s="105"/>
      <c r="W78" s="33"/>
      <c r="X78" s="100"/>
    </row>
    <row r="79" spans="1:24" customFormat="1" ht="12" customHeight="1" outlineLevel="1" x14ac:dyDescent="0.2">
      <c r="A79" s="85"/>
      <c r="B79" s="115" t="s">
        <v>54</v>
      </c>
      <c r="C79" s="124">
        <v>0</v>
      </c>
      <c r="D79" s="6">
        <v>0</v>
      </c>
      <c r="E79" s="6">
        <v>2</v>
      </c>
      <c r="F79" s="6">
        <v>2</v>
      </c>
      <c r="G79" s="6">
        <v>1</v>
      </c>
      <c r="H79" s="6">
        <v>1</v>
      </c>
      <c r="I79" s="6">
        <v>2</v>
      </c>
      <c r="J79" s="6">
        <v>3</v>
      </c>
      <c r="K79" s="6">
        <v>4</v>
      </c>
      <c r="L79" s="6">
        <v>2</v>
      </c>
      <c r="M79" s="6">
        <v>5</v>
      </c>
      <c r="N79" s="152">
        <v>1</v>
      </c>
      <c r="O79" s="189"/>
      <c r="P79" s="209"/>
      <c r="Q79" s="200"/>
      <c r="R79" s="200"/>
      <c r="S79" s="201"/>
      <c r="T79" s="202"/>
      <c r="U79" s="105"/>
      <c r="V79" s="105"/>
      <c r="W79" s="33"/>
      <c r="X79" s="100"/>
    </row>
    <row r="80" spans="1:24" customFormat="1" ht="12" customHeight="1" outlineLevel="1" x14ac:dyDescent="0.2">
      <c r="A80" s="85"/>
      <c r="B80" s="115" t="s">
        <v>55</v>
      </c>
      <c r="C80" s="124">
        <v>0</v>
      </c>
      <c r="D80" s="6">
        <v>0</v>
      </c>
      <c r="E80" s="6">
        <v>0</v>
      </c>
      <c r="F80" s="6">
        <v>0</v>
      </c>
      <c r="G80" s="6">
        <v>1</v>
      </c>
      <c r="H80" s="6">
        <v>1</v>
      </c>
      <c r="I80" s="6">
        <v>1</v>
      </c>
      <c r="J80" s="6">
        <v>1</v>
      </c>
      <c r="K80" s="6">
        <v>1</v>
      </c>
      <c r="L80" s="6">
        <v>1</v>
      </c>
      <c r="M80" s="6">
        <v>1</v>
      </c>
      <c r="N80" s="152">
        <v>1</v>
      </c>
      <c r="O80" s="189"/>
      <c r="P80" s="210"/>
      <c r="Q80" s="250" t="s">
        <v>90</v>
      </c>
      <c r="R80" s="250"/>
      <c r="S80" s="250"/>
      <c r="T80" s="203"/>
      <c r="U80" s="105"/>
      <c r="V80" s="105"/>
      <c r="W80" s="33"/>
      <c r="X80" s="100"/>
    </row>
    <row r="81" spans="1:24" customFormat="1" ht="12" customHeight="1" x14ac:dyDescent="0.2">
      <c r="A81" s="85"/>
      <c r="B81" s="115"/>
      <c r="C81" s="121"/>
      <c r="D81" s="121"/>
      <c r="E81" s="121"/>
      <c r="F81" s="121"/>
      <c r="G81" s="121"/>
      <c r="H81" s="121"/>
      <c r="I81" s="121"/>
      <c r="J81" s="121"/>
      <c r="K81" s="121"/>
      <c r="L81" s="121"/>
      <c r="M81" s="121"/>
      <c r="N81" s="164"/>
      <c r="O81" s="189"/>
      <c r="P81" s="211"/>
      <c r="Q81" s="19"/>
      <c r="R81" s="19"/>
      <c r="S81" s="19"/>
      <c r="T81" s="204"/>
      <c r="U81" s="105"/>
      <c r="V81" s="105"/>
      <c r="W81" s="33"/>
      <c r="X81" s="100"/>
    </row>
    <row r="82" spans="1:24" s="11" customFormat="1" ht="12" customHeight="1" x14ac:dyDescent="0.2">
      <c r="A82" s="29"/>
      <c r="B82" s="116" t="s">
        <v>56</v>
      </c>
      <c r="C82" s="117">
        <f t="shared" ref="C82:N82" si="26">SUM(C83:C85)</f>
        <v>0</v>
      </c>
      <c r="D82" s="117">
        <f t="shared" si="26"/>
        <v>0</v>
      </c>
      <c r="E82" s="117">
        <f t="shared" si="26"/>
        <v>0</v>
      </c>
      <c r="F82" s="117">
        <f t="shared" si="26"/>
        <v>0</v>
      </c>
      <c r="G82" s="117">
        <f t="shared" si="26"/>
        <v>0</v>
      </c>
      <c r="H82" s="117">
        <f t="shared" si="26"/>
        <v>0</v>
      </c>
      <c r="I82" s="117">
        <f t="shared" si="26"/>
        <v>0</v>
      </c>
      <c r="J82" s="117">
        <f t="shared" si="26"/>
        <v>0</v>
      </c>
      <c r="K82" s="117">
        <f t="shared" si="26"/>
        <v>0</v>
      </c>
      <c r="L82" s="117">
        <f t="shared" si="26"/>
        <v>0</v>
      </c>
      <c r="M82" s="117">
        <f t="shared" si="26"/>
        <v>0</v>
      </c>
      <c r="N82" s="167">
        <f t="shared" si="26"/>
        <v>0</v>
      </c>
      <c r="O82" s="188"/>
      <c r="P82" s="211"/>
      <c r="Q82" s="212" t="s">
        <v>63</v>
      </c>
      <c r="R82" s="212"/>
      <c r="S82" s="213" t="s">
        <v>64</v>
      </c>
      <c r="T82" s="214"/>
      <c r="U82" s="105"/>
      <c r="V82" s="105"/>
      <c r="W82" s="24"/>
      <c r="X82" s="96"/>
    </row>
    <row r="83" spans="1:24" customFormat="1" ht="12" customHeight="1" outlineLevel="1" x14ac:dyDescent="0.2">
      <c r="A83" s="85"/>
      <c r="B83" s="115" t="s">
        <v>57</v>
      </c>
      <c r="C83" s="9">
        <v>0</v>
      </c>
      <c r="D83" s="9">
        <v>0</v>
      </c>
      <c r="E83" s="9">
        <v>0</v>
      </c>
      <c r="F83" s="9">
        <v>0</v>
      </c>
      <c r="G83" s="9">
        <v>0</v>
      </c>
      <c r="H83" s="9">
        <v>0</v>
      </c>
      <c r="I83" s="9">
        <v>0</v>
      </c>
      <c r="J83" s="9">
        <v>0</v>
      </c>
      <c r="K83" s="9">
        <v>0</v>
      </c>
      <c r="L83" s="9">
        <v>0</v>
      </c>
      <c r="M83" s="9">
        <v>0</v>
      </c>
      <c r="N83" s="160">
        <v>0</v>
      </c>
      <c r="O83" s="189"/>
      <c r="P83" s="211"/>
      <c r="Q83" s="215" t="s">
        <v>62</v>
      </c>
      <c r="R83" s="216"/>
      <c r="S83" s="143">
        <v>19</v>
      </c>
      <c r="T83" s="214"/>
      <c r="U83" s="105"/>
      <c r="V83" s="105"/>
      <c r="W83" s="33"/>
      <c r="X83" s="100"/>
    </row>
    <row r="84" spans="1:24" customFormat="1" ht="12" customHeight="1" outlineLevel="1" x14ac:dyDescent="0.2">
      <c r="A84" s="85"/>
      <c r="B84" s="115" t="s">
        <v>58</v>
      </c>
      <c r="C84" s="9">
        <v>0</v>
      </c>
      <c r="D84" s="9">
        <v>0</v>
      </c>
      <c r="E84" s="9">
        <v>0</v>
      </c>
      <c r="F84" s="9">
        <v>0</v>
      </c>
      <c r="G84" s="9">
        <v>0</v>
      </c>
      <c r="H84" s="9">
        <v>0</v>
      </c>
      <c r="I84" s="9">
        <v>0</v>
      </c>
      <c r="J84" s="9">
        <v>0</v>
      </c>
      <c r="K84" s="9">
        <v>0</v>
      </c>
      <c r="L84" s="9">
        <v>0</v>
      </c>
      <c r="M84" s="9">
        <v>0</v>
      </c>
      <c r="N84" s="160">
        <v>0</v>
      </c>
      <c r="O84" s="189"/>
      <c r="P84" s="205"/>
      <c r="Q84" s="216" t="s">
        <v>65</v>
      </c>
      <c r="R84" s="217"/>
      <c r="S84" s="144">
        <f>S83*0.9</f>
        <v>17.100000000000001</v>
      </c>
      <c r="T84" s="206"/>
      <c r="U84" s="105"/>
      <c r="V84" s="105"/>
      <c r="W84" s="33"/>
      <c r="X84" s="100"/>
    </row>
    <row r="85" spans="1:24" customFormat="1" ht="12" customHeight="1" outlineLevel="1" x14ac:dyDescent="0.2">
      <c r="A85" s="85"/>
      <c r="B85" s="115" t="s">
        <v>59</v>
      </c>
      <c r="C85" s="9">
        <v>0</v>
      </c>
      <c r="D85" s="9">
        <v>0</v>
      </c>
      <c r="E85" s="9">
        <v>0</v>
      </c>
      <c r="F85" s="9">
        <v>0</v>
      </c>
      <c r="G85" s="9">
        <v>0</v>
      </c>
      <c r="H85" s="9">
        <v>0</v>
      </c>
      <c r="I85" s="9">
        <v>0</v>
      </c>
      <c r="J85" s="9">
        <v>0</v>
      </c>
      <c r="K85" s="9">
        <v>0</v>
      </c>
      <c r="L85" s="9">
        <v>0</v>
      </c>
      <c r="M85" s="9">
        <v>0</v>
      </c>
      <c r="N85" s="160">
        <v>0</v>
      </c>
      <c r="O85" s="189"/>
      <c r="P85" s="205"/>
      <c r="Q85" s="217" t="s">
        <v>66</v>
      </c>
      <c r="R85" s="217"/>
      <c r="S85" s="143">
        <v>49</v>
      </c>
      <c r="T85" s="203"/>
      <c r="U85" s="105"/>
      <c r="V85" s="105"/>
      <c r="W85" s="33"/>
      <c r="X85" s="100"/>
    </row>
    <row r="86" spans="1:24" customFormat="1" ht="12" customHeight="1" x14ac:dyDescent="0.2">
      <c r="A86" s="85"/>
      <c r="B86" s="115"/>
      <c r="C86" s="121"/>
      <c r="D86" s="121"/>
      <c r="E86" s="121"/>
      <c r="F86" s="121"/>
      <c r="G86" s="121"/>
      <c r="H86" s="121"/>
      <c r="I86" s="121"/>
      <c r="J86" s="121"/>
      <c r="K86" s="121"/>
      <c r="L86" s="121"/>
      <c r="M86" s="121"/>
      <c r="N86" s="164"/>
      <c r="O86" s="189"/>
      <c r="P86" s="205"/>
      <c r="Q86" s="217" t="s">
        <v>67</v>
      </c>
      <c r="R86" s="217"/>
      <c r="S86" s="144">
        <f>S85*0.9</f>
        <v>44.1</v>
      </c>
      <c r="T86" s="203"/>
      <c r="U86" s="105"/>
      <c r="V86" s="105"/>
      <c r="W86" s="33"/>
      <c r="X86" s="100"/>
    </row>
    <row r="87" spans="1:24" s="11" customFormat="1" ht="12" customHeight="1" x14ac:dyDescent="0.2">
      <c r="A87" s="29"/>
      <c r="B87" s="43" t="s">
        <v>60</v>
      </c>
      <c r="C87" s="117">
        <f t="shared" ref="C87:N87" si="27">SUM(C88:C93)</f>
        <v>57</v>
      </c>
      <c r="D87" s="117">
        <f t="shared" si="27"/>
        <v>61</v>
      </c>
      <c r="E87" s="117">
        <f t="shared" si="27"/>
        <v>67</v>
      </c>
      <c r="F87" s="117">
        <f t="shared" si="27"/>
        <v>77</v>
      </c>
      <c r="G87" s="117">
        <f t="shared" si="27"/>
        <v>74</v>
      </c>
      <c r="H87" s="117">
        <f t="shared" si="27"/>
        <v>83</v>
      </c>
      <c r="I87" s="117">
        <f t="shared" si="27"/>
        <v>96</v>
      </c>
      <c r="J87" s="117">
        <f t="shared" si="27"/>
        <v>93</v>
      </c>
      <c r="K87" s="117">
        <f t="shared" si="27"/>
        <v>101</v>
      </c>
      <c r="L87" s="117">
        <f t="shared" si="27"/>
        <v>103</v>
      </c>
      <c r="M87" s="117">
        <f t="shared" si="27"/>
        <v>99</v>
      </c>
      <c r="N87" s="167">
        <f t="shared" si="27"/>
        <v>112</v>
      </c>
      <c r="O87" s="188"/>
      <c r="P87" s="205"/>
      <c r="Q87" s="217" t="s">
        <v>68</v>
      </c>
      <c r="R87" s="217"/>
      <c r="S87" s="143">
        <v>149</v>
      </c>
      <c r="T87" s="203"/>
      <c r="U87" s="105"/>
      <c r="V87" s="105"/>
      <c r="W87" s="24"/>
      <c r="X87" s="96"/>
    </row>
    <row r="88" spans="1:24" customFormat="1" ht="12" customHeight="1" outlineLevel="1" x14ac:dyDescent="0.2">
      <c r="A88" s="85"/>
      <c r="B88" s="42" t="s">
        <v>37</v>
      </c>
      <c r="C88" s="125">
        <f t="shared" ref="C88:N88" si="28">C30-C46-C62-C64+C70+C74-C78+C83</f>
        <v>32</v>
      </c>
      <c r="D88" s="125">
        <f t="shared" si="28"/>
        <v>29</v>
      </c>
      <c r="E88" s="125">
        <f t="shared" si="28"/>
        <v>32</v>
      </c>
      <c r="F88" s="125">
        <f t="shared" si="28"/>
        <v>45</v>
      </c>
      <c r="G88" s="125">
        <f t="shared" si="28"/>
        <v>35</v>
      </c>
      <c r="H88" s="125">
        <f t="shared" si="28"/>
        <v>46</v>
      </c>
      <c r="I88" s="125">
        <f t="shared" si="28"/>
        <v>54</v>
      </c>
      <c r="J88" s="125">
        <f t="shared" si="28"/>
        <v>56</v>
      </c>
      <c r="K88" s="125">
        <f t="shared" si="28"/>
        <v>54</v>
      </c>
      <c r="L88" s="125">
        <f t="shared" si="28"/>
        <v>60</v>
      </c>
      <c r="M88" s="125">
        <f t="shared" si="28"/>
        <v>48</v>
      </c>
      <c r="N88" s="168">
        <f t="shared" si="28"/>
        <v>54</v>
      </c>
      <c r="O88" s="189"/>
      <c r="P88" s="205"/>
      <c r="Q88" s="217" t="s">
        <v>69</v>
      </c>
      <c r="R88" s="217"/>
      <c r="S88" s="144">
        <v>250</v>
      </c>
      <c r="T88" s="206"/>
      <c r="U88" s="105"/>
      <c r="V88" s="105"/>
      <c r="W88" s="33"/>
      <c r="X88" s="100"/>
    </row>
    <row r="89" spans="1:24" customFormat="1" ht="12" customHeight="1" outlineLevel="1" thickBot="1" x14ac:dyDescent="0.25">
      <c r="A89" s="85"/>
      <c r="B89" s="42" t="s">
        <v>35</v>
      </c>
      <c r="C89" s="125">
        <f t="shared" ref="C89:N89" si="29">C31-C47-C63-C65+C71+C75+C78-C83</f>
        <v>12</v>
      </c>
      <c r="D89" s="125">
        <f t="shared" si="29"/>
        <v>9</v>
      </c>
      <c r="E89" s="125">
        <f t="shared" si="29"/>
        <v>13</v>
      </c>
      <c r="F89" s="125">
        <f t="shared" si="29"/>
        <v>10</v>
      </c>
      <c r="G89" s="125">
        <f t="shared" si="29"/>
        <v>16</v>
      </c>
      <c r="H89" s="125">
        <f t="shared" si="29"/>
        <v>10</v>
      </c>
      <c r="I89" s="125">
        <f t="shared" si="29"/>
        <v>17</v>
      </c>
      <c r="J89" s="125">
        <f t="shared" si="29"/>
        <v>14</v>
      </c>
      <c r="K89" s="125">
        <f t="shared" si="29"/>
        <v>18</v>
      </c>
      <c r="L89" s="125">
        <f t="shared" si="29"/>
        <v>13</v>
      </c>
      <c r="M89" s="125">
        <f t="shared" si="29"/>
        <v>16</v>
      </c>
      <c r="N89" s="168">
        <f t="shared" si="29"/>
        <v>22</v>
      </c>
      <c r="O89" s="189"/>
      <c r="P89" s="207"/>
      <c r="Q89" s="49"/>
      <c r="R89" s="49"/>
      <c r="S89" s="49"/>
      <c r="T89" s="208"/>
      <c r="U89" s="105"/>
      <c r="V89" s="105"/>
      <c r="W89" s="33"/>
      <c r="X89" s="100"/>
    </row>
    <row r="90" spans="1:24" customFormat="1" ht="12" customHeight="1" outlineLevel="1" thickBot="1" x14ac:dyDescent="0.25">
      <c r="A90" s="85"/>
      <c r="B90" s="42" t="s">
        <v>36</v>
      </c>
      <c r="C90" s="125">
        <f t="shared" ref="C90:N90" si="30">C32-C48+C62-C66-C70+C72-C79+C84</f>
        <v>5</v>
      </c>
      <c r="D90" s="125">
        <f t="shared" si="30"/>
        <v>13</v>
      </c>
      <c r="E90" s="125">
        <f t="shared" si="30"/>
        <v>7</v>
      </c>
      <c r="F90" s="125">
        <f t="shared" si="30"/>
        <v>8</v>
      </c>
      <c r="G90" s="125">
        <f t="shared" si="30"/>
        <v>11</v>
      </c>
      <c r="H90" s="125">
        <f t="shared" si="30"/>
        <v>10</v>
      </c>
      <c r="I90" s="125">
        <f t="shared" si="30"/>
        <v>7</v>
      </c>
      <c r="J90" s="125">
        <f t="shared" si="30"/>
        <v>1</v>
      </c>
      <c r="K90" s="125">
        <f t="shared" si="30"/>
        <v>3</v>
      </c>
      <c r="L90" s="125">
        <f t="shared" si="30"/>
        <v>5</v>
      </c>
      <c r="M90" s="125">
        <f t="shared" si="30"/>
        <v>9</v>
      </c>
      <c r="N90" s="168">
        <f t="shared" si="30"/>
        <v>15</v>
      </c>
      <c r="O90" s="189"/>
      <c r="P90" s="105"/>
      <c r="Q90" s="105"/>
      <c r="R90" s="105"/>
      <c r="S90" s="105"/>
      <c r="T90" s="105"/>
      <c r="U90" s="105"/>
      <c r="V90" s="105"/>
      <c r="W90" s="33"/>
      <c r="X90" s="100"/>
    </row>
    <row r="91" spans="1:24" customFormat="1" ht="12" customHeight="1" outlineLevel="1" x14ac:dyDescent="0.2">
      <c r="A91" s="85"/>
      <c r="B91" s="42" t="s">
        <v>32</v>
      </c>
      <c r="C91" s="125">
        <f t="shared" ref="C91:N91" si="31">C33-C49+C63-C67-C71+C73+C79-C84</f>
        <v>1</v>
      </c>
      <c r="D91" s="125">
        <f t="shared" si="31"/>
        <v>2</v>
      </c>
      <c r="E91" s="125">
        <f t="shared" si="31"/>
        <v>7</v>
      </c>
      <c r="F91" s="125">
        <f t="shared" si="31"/>
        <v>7</v>
      </c>
      <c r="G91" s="125">
        <f t="shared" si="31"/>
        <v>4</v>
      </c>
      <c r="H91" s="125">
        <f t="shared" si="31"/>
        <v>7</v>
      </c>
      <c r="I91" s="125">
        <f t="shared" si="31"/>
        <v>6</v>
      </c>
      <c r="J91" s="125">
        <f t="shared" si="31"/>
        <v>9</v>
      </c>
      <c r="K91" s="125">
        <f t="shared" si="31"/>
        <v>10</v>
      </c>
      <c r="L91" s="125">
        <f t="shared" si="31"/>
        <v>10</v>
      </c>
      <c r="M91" s="125">
        <f t="shared" si="31"/>
        <v>16</v>
      </c>
      <c r="N91" s="168">
        <f t="shared" si="31"/>
        <v>7</v>
      </c>
      <c r="O91" s="189"/>
      <c r="P91" s="209"/>
      <c r="Q91" s="200"/>
      <c r="R91" s="200"/>
      <c r="S91" s="201"/>
      <c r="T91" s="202"/>
      <c r="U91" s="105"/>
      <c r="V91" s="105"/>
      <c r="W91" s="33"/>
      <c r="X91" s="100"/>
    </row>
    <row r="92" spans="1:24" customFormat="1" ht="12" customHeight="1" outlineLevel="1" x14ac:dyDescent="0.2">
      <c r="A92" s="85"/>
      <c r="B92" s="42" t="s">
        <v>33</v>
      </c>
      <c r="C92" s="125">
        <f t="shared" ref="C92:N92" si="32">C34-C50+C64+C66-C72-C74-C80+C85</f>
        <v>3</v>
      </c>
      <c r="D92" s="125">
        <f t="shared" si="32"/>
        <v>3</v>
      </c>
      <c r="E92" s="125">
        <f t="shared" si="32"/>
        <v>1</v>
      </c>
      <c r="F92" s="125">
        <f t="shared" si="32"/>
        <v>3</v>
      </c>
      <c r="G92" s="125">
        <f t="shared" si="32"/>
        <v>2</v>
      </c>
      <c r="H92" s="125">
        <f t="shared" si="32"/>
        <v>4</v>
      </c>
      <c r="I92" s="125">
        <f t="shared" si="32"/>
        <v>6</v>
      </c>
      <c r="J92" s="125">
        <f t="shared" si="32"/>
        <v>6</v>
      </c>
      <c r="K92" s="125">
        <f t="shared" si="32"/>
        <v>8</v>
      </c>
      <c r="L92" s="125">
        <f t="shared" si="32"/>
        <v>5</v>
      </c>
      <c r="M92" s="125">
        <f t="shared" si="32"/>
        <v>3</v>
      </c>
      <c r="N92" s="168">
        <f t="shared" si="32"/>
        <v>4</v>
      </c>
      <c r="O92" s="189"/>
      <c r="P92" s="210"/>
      <c r="Q92" s="250" t="s">
        <v>98</v>
      </c>
      <c r="R92" s="250"/>
      <c r="S92" s="230">
        <v>0.3</v>
      </c>
      <c r="T92" s="203"/>
      <c r="U92" s="105"/>
      <c r="V92" s="105"/>
      <c r="W92" s="33"/>
      <c r="X92" s="100"/>
    </row>
    <row r="93" spans="1:24" customFormat="1" ht="12" customHeight="1" outlineLevel="1" thickBot="1" x14ac:dyDescent="0.25">
      <c r="A93" s="85"/>
      <c r="B93" s="42" t="s">
        <v>34</v>
      </c>
      <c r="C93" s="125">
        <f t="shared" ref="C93:N93" si="33">C35-C51+C65+C67-C73-C75+C80-C85</f>
        <v>4</v>
      </c>
      <c r="D93" s="125">
        <f t="shared" si="33"/>
        <v>5</v>
      </c>
      <c r="E93" s="125">
        <f t="shared" si="33"/>
        <v>7</v>
      </c>
      <c r="F93" s="125">
        <f t="shared" si="33"/>
        <v>4</v>
      </c>
      <c r="G93" s="125">
        <f t="shared" si="33"/>
        <v>6</v>
      </c>
      <c r="H93" s="125">
        <f t="shared" si="33"/>
        <v>6</v>
      </c>
      <c r="I93" s="125">
        <f t="shared" si="33"/>
        <v>6</v>
      </c>
      <c r="J93" s="125">
        <f t="shared" si="33"/>
        <v>7</v>
      </c>
      <c r="K93" s="125">
        <f t="shared" si="33"/>
        <v>8</v>
      </c>
      <c r="L93" s="125">
        <f t="shared" si="33"/>
        <v>10</v>
      </c>
      <c r="M93" s="125">
        <f t="shared" si="33"/>
        <v>7</v>
      </c>
      <c r="N93" s="168">
        <f t="shared" si="33"/>
        <v>10</v>
      </c>
      <c r="O93" s="189"/>
      <c r="P93" s="231"/>
      <c r="Q93" s="49"/>
      <c r="R93" s="49"/>
      <c r="S93" s="49"/>
      <c r="T93" s="232"/>
      <c r="U93" s="105"/>
      <c r="V93" s="105"/>
      <c r="W93" s="33"/>
      <c r="X93" s="100"/>
    </row>
    <row r="94" spans="1:24" customFormat="1" ht="12" customHeight="1" thickBot="1" x14ac:dyDescent="0.25">
      <c r="A94" s="85"/>
      <c r="B94" s="10"/>
      <c r="C94" s="125"/>
      <c r="D94" s="125"/>
      <c r="E94" s="125"/>
      <c r="F94" s="125"/>
      <c r="G94" s="125"/>
      <c r="H94" s="125"/>
      <c r="I94" s="125"/>
      <c r="J94" s="125"/>
      <c r="K94" s="125"/>
      <c r="L94" s="125"/>
      <c r="M94" s="125"/>
      <c r="N94" s="168"/>
      <c r="O94" s="189"/>
      <c r="P94" s="105"/>
      <c r="Q94" s="105"/>
      <c r="R94" s="105"/>
      <c r="S94" s="105"/>
      <c r="T94" s="105"/>
      <c r="U94" s="105"/>
      <c r="V94" s="105"/>
      <c r="W94" s="33"/>
      <c r="X94" s="100"/>
    </row>
    <row r="95" spans="1:24" s="11" customFormat="1" ht="12" customHeight="1" x14ac:dyDescent="0.2">
      <c r="A95" s="29"/>
      <c r="B95" s="118" t="s">
        <v>2</v>
      </c>
      <c r="C95" s="119">
        <f t="shared" ref="C95:N95" si="34">C21+C87</f>
        <v>153</v>
      </c>
      <c r="D95" s="119">
        <f t="shared" si="34"/>
        <v>214</v>
      </c>
      <c r="E95" s="119">
        <f t="shared" si="34"/>
        <v>281</v>
      </c>
      <c r="F95" s="119">
        <f t="shared" si="34"/>
        <v>358</v>
      </c>
      <c r="G95" s="119">
        <f t="shared" si="34"/>
        <v>432</v>
      </c>
      <c r="H95" s="119">
        <f t="shared" si="34"/>
        <v>515</v>
      </c>
      <c r="I95" s="119">
        <f t="shared" si="34"/>
        <v>611</v>
      </c>
      <c r="J95" s="119">
        <f t="shared" si="34"/>
        <v>704</v>
      </c>
      <c r="K95" s="119">
        <f t="shared" si="34"/>
        <v>805</v>
      </c>
      <c r="L95" s="119">
        <f t="shared" si="34"/>
        <v>908</v>
      </c>
      <c r="M95" s="119">
        <f t="shared" si="34"/>
        <v>1007</v>
      </c>
      <c r="N95" s="169">
        <f t="shared" si="34"/>
        <v>1119</v>
      </c>
      <c r="O95" s="188"/>
      <c r="P95" s="223"/>
      <c r="Q95" s="105"/>
      <c r="R95" s="105"/>
      <c r="S95" s="105"/>
      <c r="T95" s="105"/>
      <c r="U95" s="105"/>
      <c r="V95" s="105"/>
      <c r="W95" s="24"/>
      <c r="X95" s="96"/>
    </row>
    <row r="96" spans="1:24" s="11" customFormat="1" ht="12" customHeight="1" outlineLevel="1" x14ac:dyDescent="0.2">
      <c r="A96" s="29"/>
      <c r="B96" s="146" t="s">
        <v>77</v>
      </c>
      <c r="C96" s="145">
        <f t="shared" ref="C96:N96" si="35">C97+C98</f>
        <v>120</v>
      </c>
      <c r="D96" s="145">
        <f t="shared" si="35"/>
        <v>158</v>
      </c>
      <c r="E96" s="145">
        <f t="shared" si="35"/>
        <v>203</v>
      </c>
      <c r="F96" s="145">
        <f t="shared" si="35"/>
        <v>258</v>
      </c>
      <c r="G96" s="145">
        <f t="shared" si="35"/>
        <v>309</v>
      </c>
      <c r="H96" s="145">
        <f t="shared" si="35"/>
        <v>365</v>
      </c>
      <c r="I96" s="145">
        <f t="shared" si="35"/>
        <v>436</v>
      </c>
      <c r="J96" s="145">
        <f t="shared" si="35"/>
        <v>506</v>
      </c>
      <c r="K96" s="145">
        <f t="shared" si="35"/>
        <v>578</v>
      </c>
      <c r="L96" s="145">
        <f t="shared" si="35"/>
        <v>651</v>
      </c>
      <c r="M96" s="145">
        <f t="shared" si="35"/>
        <v>715</v>
      </c>
      <c r="N96" s="130">
        <f t="shared" si="35"/>
        <v>791</v>
      </c>
      <c r="O96" s="188"/>
      <c r="P96" s="223"/>
      <c r="Q96" s="105"/>
      <c r="R96" s="105"/>
      <c r="S96" s="105"/>
      <c r="T96" s="105"/>
      <c r="U96" s="105"/>
      <c r="V96" s="105"/>
      <c r="W96" s="24"/>
      <c r="X96" s="96"/>
    </row>
    <row r="97" spans="1:24" s="11" customFormat="1" ht="12" customHeight="1" outlineLevel="1" x14ac:dyDescent="0.2">
      <c r="A97" s="29"/>
      <c r="B97" s="147" t="s">
        <v>37</v>
      </c>
      <c r="C97" s="125">
        <f t="shared" ref="C97:N97" si="36">C22+C88</f>
        <v>88</v>
      </c>
      <c r="D97" s="125">
        <f t="shared" si="36"/>
        <v>117</v>
      </c>
      <c r="E97" s="125">
        <f t="shared" si="36"/>
        <v>149</v>
      </c>
      <c r="F97" s="125">
        <f t="shared" si="36"/>
        <v>194</v>
      </c>
      <c r="G97" s="125">
        <f t="shared" si="36"/>
        <v>229</v>
      </c>
      <c r="H97" s="125">
        <f t="shared" si="36"/>
        <v>275</v>
      </c>
      <c r="I97" s="125">
        <f t="shared" si="36"/>
        <v>329</v>
      </c>
      <c r="J97" s="125">
        <f t="shared" si="36"/>
        <v>385</v>
      </c>
      <c r="K97" s="125">
        <f t="shared" si="36"/>
        <v>439</v>
      </c>
      <c r="L97" s="125">
        <f t="shared" si="36"/>
        <v>499</v>
      </c>
      <c r="M97" s="125">
        <f t="shared" si="36"/>
        <v>547</v>
      </c>
      <c r="N97" s="168">
        <f t="shared" si="36"/>
        <v>601</v>
      </c>
      <c r="O97" s="188"/>
      <c r="P97" s="105"/>
      <c r="Q97" s="105"/>
      <c r="R97" s="105"/>
      <c r="S97" s="105"/>
      <c r="T97" s="105"/>
      <c r="U97" s="105"/>
      <c r="V97" s="105"/>
      <c r="W97" s="24"/>
      <c r="X97" s="96"/>
    </row>
    <row r="98" spans="1:24" s="11" customFormat="1" ht="12" customHeight="1" outlineLevel="1" x14ac:dyDescent="0.2">
      <c r="A98" s="29"/>
      <c r="B98" s="147" t="s">
        <v>35</v>
      </c>
      <c r="C98" s="125">
        <f t="shared" ref="C98:N98" si="37">C23+C89</f>
        <v>32</v>
      </c>
      <c r="D98" s="125">
        <f t="shared" si="37"/>
        <v>41</v>
      </c>
      <c r="E98" s="125">
        <f t="shared" si="37"/>
        <v>54</v>
      </c>
      <c r="F98" s="125">
        <f t="shared" si="37"/>
        <v>64</v>
      </c>
      <c r="G98" s="125">
        <f t="shared" si="37"/>
        <v>80</v>
      </c>
      <c r="H98" s="125">
        <f t="shared" si="37"/>
        <v>90</v>
      </c>
      <c r="I98" s="125">
        <f t="shared" si="37"/>
        <v>107</v>
      </c>
      <c r="J98" s="125">
        <f t="shared" si="37"/>
        <v>121</v>
      </c>
      <c r="K98" s="125">
        <f t="shared" si="37"/>
        <v>139</v>
      </c>
      <c r="L98" s="125">
        <f t="shared" si="37"/>
        <v>152</v>
      </c>
      <c r="M98" s="125">
        <f t="shared" si="37"/>
        <v>168</v>
      </c>
      <c r="N98" s="168">
        <f t="shared" si="37"/>
        <v>190</v>
      </c>
      <c r="O98" s="188"/>
      <c r="P98" s="105"/>
      <c r="Q98" s="105"/>
      <c r="R98" s="105"/>
      <c r="S98" s="105"/>
      <c r="T98" s="105"/>
      <c r="U98" s="105"/>
      <c r="V98" s="105"/>
      <c r="W98" s="24"/>
      <c r="X98" s="96"/>
    </row>
    <row r="99" spans="1:24" s="11" customFormat="1" ht="12" customHeight="1" outlineLevel="1" x14ac:dyDescent="0.2">
      <c r="A99" s="29"/>
      <c r="B99" s="146" t="s">
        <v>78</v>
      </c>
      <c r="C99" s="145">
        <f t="shared" ref="C99:N99" si="38">C100+C101</f>
        <v>18</v>
      </c>
      <c r="D99" s="145">
        <f t="shared" si="38"/>
        <v>33</v>
      </c>
      <c r="E99" s="145">
        <f t="shared" si="38"/>
        <v>47</v>
      </c>
      <c r="F99" s="145">
        <f t="shared" si="38"/>
        <v>62</v>
      </c>
      <c r="G99" s="145">
        <f t="shared" si="38"/>
        <v>77</v>
      </c>
      <c r="H99" s="145">
        <f t="shared" si="38"/>
        <v>94</v>
      </c>
      <c r="I99" s="145">
        <f t="shared" si="38"/>
        <v>107</v>
      </c>
      <c r="J99" s="145">
        <f t="shared" si="38"/>
        <v>117</v>
      </c>
      <c r="K99" s="145">
        <f t="shared" si="38"/>
        <v>130</v>
      </c>
      <c r="L99" s="145">
        <f t="shared" si="38"/>
        <v>145</v>
      </c>
      <c r="M99" s="145">
        <f t="shared" si="38"/>
        <v>170</v>
      </c>
      <c r="N99" s="130">
        <f t="shared" si="38"/>
        <v>192</v>
      </c>
      <c r="O99" s="188"/>
      <c r="P99" s="105"/>
      <c r="Q99" s="105"/>
      <c r="R99" s="105"/>
      <c r="S99" s="105"/>
      <c r="T99" s="105"/>
      <c r="U99" s="105"/>
      <c r="V99" s="105"/>
      <c r="W99" s="24"/>
      <c r="X99" s="96"/>
    </row>
    <row r="100" spans="1:24" s="11" customFormat="1" ht="12" customHeight="1" outlineLevel="1" x14ac:dyDescent="0.2">
      <c r="A100" s="29"/>
      <c r="B100" s="147" t="s">
        <v>36</v>
      </c>
      <c r="C100" s="125">
        <f t="shared" ref="C100:N100" si="39">C24+C90</f>
        <v>13</v>
      </c>
      <c r="D100" s="125">
        <f t="shared" si="39"/>
        <v>26</v>
      </c>
      <c r="E100" s="125">
        <f t="shared" si="39"/>
        <v>33</v>
      </c>
      <c r="F100" s="125">
        <f t="shared" si="39"/>
        <v>41</v>
      </c>
      <c r="G100" s="125">
        <f t="shared" si="39"/>
        <v>52</v>
      </c>
      <c r="H100" s="125">
        <f t="shared" si="39"/>
        <v>62</v>
      </c>
      <c r="I100" s="125">
        <f t="shared" si="39"/>
        <v>69</v>
      </c>
      <c r="J100" s="125">
        <f t="shared" si="39"/>
        <v>70</v>
      </c>
      <c r="K100" s="125">
        <f t="shared" si="39"/>
        <v>73</v>
      </c>
      <c r="L100" s="125">
        <f t="shared" si="39"/>
        <v>78</v>
      </c>
      <c r="M100" s="125">
        <f t="shared" si="39"/>
        <v>87</v>
      </c>
      <c r="N100" s="168">
        <f t="shared" si="39"/>
        <v>102</v>
      </c>
      <c r="O100" s="188"/>
      <c r="P100" s="105"/>
      <c r="Q100" s="105"/>
      <c r="R100" s="105"/>
      <c r="S100" s="105"/>
      <c r="T100" s="105"/>
      <c r="U100" s="105"/>
      <c r="V100" s="105"/>
      <c r="W100" s="24"/>
      <c r="X100" s="96"/>
    </row>
    <row r="101" spans="1:24" s="11" customFormat="1" ht="12" customHeight="1" outlineLevel="1" x14ac:dyDescent="0.2">
      <c r="A101" s="29"/>
      <c r="B101" s="147" t="s">
        <v>32</v>
      </c>
      <c r="C101" s="125">
        <f t="shared" ref="C101:N101" si="40">C25+C91</f>
        <v>5</v>
      </c>
      <c r="D101" s="125">
        <f t="shared" si="40"/>
        <v>7</v>
      </c>
      <c r="E101" s="125">
        <f t="shared" si="40"/>
        <v>14</v>
      </c>
      <c r="F101" s="125">
        <f t="shared" si="40"/>
        <v>21</v>
      </c>
      <c r="G101" s="125">
        <f t="shared" si="40"/>
        <v>25</v>
      </c>
      <c r="H101" s="125">
        <f t="shared" si="40"/>
        <v>32</v>
      </c>
      <c r="I101" s="125">
        <f t="shared" si="40"/>
        <v>38</v>
      </c>
      <c r="J101" s="125">
        <f t="shared" si="40"/>
        <v>47</v>
      </c>
      <c r="K101" s="125">
        <f t="shared" si="40"/>
        <v>57</v>
      </c>
      <c r="L101" s="125">
        <f t="shared" si="40"/>
        <v>67</v>
      </c>
      <c r="M101" s="125">
        <f t="shared" si="40"/>
        <v>83</v>
      </c>
      <c r="N101" s="168">
        <f t="shared" si="40"/>
        <v>90</v>
      </c>
      <c r="O101" s="188"/>
      <c r="P101" s="105"/>
      <c r="Q101" s="105"/>
      <c r="R101" s="105"/>
      <c r="S101" s="105"/>
      <c r="T101" s="105"/>
      <c r="U101" s="105"/>
      <c r="V101" s="105"/>
      <c r="W101" s="24"/>
      <c r="X101" s="96"/>
    </row>
    <row r="102" spans="1:24" s="11" customFormat="1" ht="12" customHeight="1" outlineLevel="1" x14ac:dyDescent="0.2">
      <c r="A102" s="29"/>
      <c r="B102" s="146" t="s">
        <v>79</v>
      </c>
      <c r="C102" s="145">
        <f t="shared" ref="C102:N102" si="41">C103+C104</f>
        <v>15</v>
      </c>
      <c r="D102" s="145">
        <f t="shared" si="41"/>
        <v>23</v>
      </c>
      <c r="E102" s="145">
        <f t="shared" si="41"/>
        <v>31</v>
      </c>
      <c r="F102" s="145">
        <f t="shared" si="41"/>
        <v>38</v>
      </c>
      <c r="G102" s="145">
        <f t="shared" si="41"/>
        <v>46</v>
      </c>
      <c r="H102" s="145">
        <f t="shared" si="41"/>
        <v>56</v>
      </c>
      <c r="I102" s="145">
        <f t="shared" si="41"/>
        <v>68</v>
      </c>
      <c r="J102" s="145">
        <f t="shared" si="41"/>
        <v>81</v>
      </c>
      <c r="K102" s="145">
        <f t="shared" si="41"/>
        <v>97</v>
      </c>
      <c r="L102" s="145">
        <f t="shared" si="41"/>
        <v>112</v>
      </c>
      <c r="M102" s="145">
        <f t="shared" si="41"/>
        <v>122</v>
      </c>
      <c r="N102" s="130">
        <f t="shared" si="41"/>
        <v>136</v>
      </c>
      <c r="O102" s="188"/>
      <c r="P102" s="105"/>
      <c r="Q102" s="105"/>
      <c r="R102" s="105"/>
      <c r="S102" s="105"/>
      <c r="T102" s="105"/>
      <c r="U102" s="105"/>
      <c r="V102" s="105"/>
      <c r="W102" s="24"/>
      <c r="X102" s="96"/>
    </row>
    <row r="103" spans="1:24" s="11" customFormat="1" ht="12" customHeight="1" outlineLevel="1" x14ac:dyDescent="0.2">
      <c r="A103" s="29"/>
      <c r="B103" s="147" t="s">
        <v>33</v>
      </c>
      <c r="C103" s="125">
        <f t="shared" ref="C103:N103" si="42">C26+C92</f>
        <v>7</v>
      </c>
      <c r="D103" s="125">
        <f t="shared" si="42"/>
        <v>10</v>
      </c>
      <c r="E103" s="125">
        <f t="shared" si="42"/>
        <v>11</v>
      </c>
      <c r="F103" s="125">
        <f t="shared" si="42"/>
        <v>14</v>
      </c>
      <c r="G103" s="125">
        <f t="shared" si="42"/>
        <v>16</v>
      </c>
      <c r="H103" s="125">
        <f t="shared" si="42"/>
        <v>20</v>
      </c>
      <c r="I103" s="125">
        <f t="shared" si="42"/>
        <v>26</v>
      </c>
      <c r="J103" s="125">
        <f t="shared" si="42"/>
        <v>32</v>
      </c>
      <c r="K103" s="125">
        <f t="shared" si="42"/>
        <v>40</v>
      </c>
      <c r="L103" s="125">
        <f t="shared" si="42"/>
        <v>45</v>
      </c>
      <c r="M103" s="125">
        <f t="shared" si="42"/>
        <v>48</v>
      </c>
      <c r="N103" s="168">
        <f t="shared" si="42"/>
        <v>52</v>
      </c>
      <c r="O103" s="188"/>
      <c r="P103" s="105"/>
      <c r="Q103" s="105"/>
      <c r="R103" s="105"/>
      <c r="S103" s="105"/>
      <c r="T103" s="105"/>
      <c r="U103" s="105"/>
      <c r="V103" s="105"/>
      <c r="W103" s="24"/>
      <c r="X103" s="96"/>
    </row>
    <row r="104" spans="1:24" s="11" customFormat="1" ht="12" customHeight="1" outlineLevel="1" x14ac:dyDescent="0.2">
      <c r="A104" s="29"/>
      <c r="B104" s="147" t="s">
        <v>34</v>
      </c>
      <c r="C104" s="125">
        <f t="shared" ref="C104:N104" si="43">C27+C93</f>
        <v>8</v>
      </c>
      <c r="D104" s="125">
        <f t="shared" si="43"/>
        <v>13</v>
      </c>
      <c r="E104" s="125">
        <f t="shared" si="43"/>
        <v>20</v>
      </c>
      <c r="F104" s="125">
        <f t="shared" si="43"/>
        <v>24</v>
      </c>
      <c r="G104" s="125">
        <f t="shared" si="43"/>
        <v>30</v>
      </c>
      <c r="H104" s="125">
        <f t="shared" si="43"/>
        <v>36</v>
      </c>
      <c r="I104" s="125">
        <f t="shared" si="43"/>
        <v>42</v>
      </c>
      <c r="J104" s="125">
        <f t="shared" si="43"/>
        <v>49</v>
      </c>
      <c r="K104" s="125">
        <f t="shared" si="43"/>
        <v>57</v>
      </c>
      <c r="L104" s="125">
        <f t="shared" si="43"/>
        <v>67</v>
      </c>
      <c r="M104" s="125">
        <f t="shared" si="43"/>
        <v>74</v>
      </c>
      <c r="N104" s="168">
        <f t="shared" si="43"/>
        <v>84</v>
      </c>
      <c r="O104" s="188"/>
      <c r="P104" s="105"/>
      <c r="Q104" s="105"/>
      <c r="R104" s="105"/>
      <c r="S104" s="105"/>
      <c r="T104" s="105"/>
      <c r="U104" s="105"/>
      <c r="V104" s="105"/>
      <c r="W104" s="24"/>
      <c r="X104" s="96"/>
    </row>
    <row r="105" spans="1:24" s="11" customFormat="1" ht="12" customHeight="1" outlineLevel="1" x14ac:dyDescent="0.2">
      <c r="A105" s="29"/>
      <c r="B105" s="10"/>
      <c r="C105" s="7"/>
      <c r="D105" s="7"/>
      <c r="E105" s="7"/>
      <c r="F105" s="7"/>
      <c r="G105" s="7"/>
      <c r="H105" s="7"/>
      <c r="I105" s="7"/>
      <c r="J105" s="7"/>
      <c r="K105" s="7"/>
      <c r="L105" s="7"/>
      <c r="M105" s="7"/>
      <c r="N105" s="129"/>
      <c r="O105" s="188"/>
      <c r="P105" s="105"/>
      <c r="Q105" s="105"/>
      <c r="R105" s="105"/>
      <c r="S105" s="105"/>
      <c r="T105" s="105"/>
      <c r="U105" s="105"/>
      <c r="V105" s="105"/>
      <c r="W105" s="24"/>
      <c r="X105" s="96"/>
    </row>
    <row r="106" spans="1:24" s="11" customFormat="1" ht="12" customHeight="1" x14ac:dyDescent="0.2">
      <c r="A106" s="29"/>
      <c r="B106" s="81" t="s">
        <v>15</v>
      </c>
      <c r="C106" s="120"/>
      <c r="D106" s="76">
        <f t="shared" ref="D106:N106" si="44">D95/C95-1</f>
        <v>0.39869281045751626</v>
      </c>
      <c r="E106" s="76">
        <f t="shared" si="44"/>
        <v>0.31308411214953269</v>
      </c>
      <c r="F106" s="76">
        <f t="shared" si="44"/>
        <v>0.27402135231316715</v>
      </c>
      <c r="G106" s="76">
        <f t="shared" si="44"/>
        <v>0.2067039106145252</v>
      </c>
      <c r="H106" s="76">
        <f t="shared" si="44"/>
        <v>0.19212962962962954</v>
      </c>
      <c r="I106" s="76">
        <f t="shared" si="44"/>
        <v>0.18640776699029127</v>
      </c>
      <c r="J106" s="76">
        <f t="shared" si="44"/>
        <v>0.15220949263502459</v>
      </c>
      <c r="K106" s="76">
        <f t="shared" si="44"/>
        <v>0.14346590909090917</v>
      </c>
      <c r="L106" s="76">
        <f t="shared" si="44"/>
        <v>0.1279503105590063</v>
      </c>
      <c r="M106" s="76">
        <f t="shared" si="44"/>
        <v>0.1090308370044053</v>
      </c>
      <c r="N106" s="153">
        <f t="shared" si="44"/>
        <v>0.11122144985104265</v>
      </c>
      <c r="O106" s="188"/>
      <c r="P106" s="105"/>
      <c r="Q106" s="105"/>
      <c r="R106" s="105"/>
      <c r="S106" s="105"/>
      <c r="T106" s="105"/>
      <c r="U106" s="105"/>
      <c r="V106" s="105"/>
      <c r="W106" s="24"/>
      <c r="X106" s="96"/>
    </row>
    <row r="107" spans="1:24" s="11" customFormat="1" ht="12" customHeight="1" x14ac:dyDescent="0.2">
      <c r="A107" s="26"/>
      <c r="B107" s="42"/>
      <c r="C107" s="7"/>
      <c r="D107" s="8"/>
      <c r="E107" s="8"/>
      <c r="F107" s="8"/>
      <c r="G107" s="8"/>
      <c r="H107" s="8"/>
      <c r="I107" s="8"/>
      <c r="J107" s="8"/>
      <c r="K107" s="8"/>
      <c r="L107" s="8"/>
      <c r="M107" s="8"/>
      <c r="N107" s="154"/>
      <c r="O107" s="185"/>
      <c r="P107" s="105"/>
      <c r="Q107" s="105"/>
      <c r="R107" s="105"/>
      <c r="S107" s="105"/>
      <c r="T107" s="105"/>
      <c r="U107" s="105"/>
      <c r="V107" s="105"/>
      <c r="W107" s="24"/>
      <c r="X107" s="96"/>
    </row>
    <row r="108" spans="1:24" s="11" customFormat="1" ht="12" customHeight="1" x14ac:dyDescent="0.2">
      <c r="A108" s="34"/>
      <c r="B108" s="61" t="s">
        <v>87</v>
      </c>
      <c r="C108" s="62"/>
      <c r="D108" s="63"/>
      <c r="E108" s="63"/>
      <c r="F108" s="63"/>
      <c r="G108" s="63"/>
      <c r="H108" s="63"/>
      <c r="I108" s="63"/>
      <c r="J108" s="63"/>
      <c r="K108" s="63"/>
      <c r="L108" s="63"/>
      <c r="M108" s="63"/>
      <c r="N108" s="170"/>
      <c r="O108" s="181"/>
      <c r="P108" s="105"/>
      <c r="Q108" s="105"/>
      <c r="R108" s="105"/>
      <c r="S108" s="105"/>
      <c r="T108" s="105"/>
      <c r="U108" s="105"/>
      <c r="V108" s="105"/>
      <c r="W108" s="24"/>
      <c r="X108" s="96"/>
    </row>
    <row r="109" spans="1:24" ht="12" customHeight="1" x14ac:dyDescent="0.2">
      <c r="A109" s="19"/>
      <c r="B109" s="46"/>
      <c r="C109" s="54"/>
      <c r="D109" s="60"/>
      <c r="E109" s="60"/>
      <c r="F109" s="60"/>
      <c r="G109" s="60"/>
      <c r="H109" s="60"/>
      <c r="I109" s="60"/>
      <c r="J109" s="60"/>
      <c r="K109" s="60"/>
      <c r="L109" s="60"/>
      <c r="M109" s="60"/>
      <c r="N109" s="171"/>
      <c r="O109" s="181"/>
      <c r="P109" s="105"/>
      <c r="Q109" s="105"/>
      <c r="R109" s="105"/>
      <c r="S109" s="105"/>
      <c r="T109" s="105"/>
      <c r="U109" s="105"/>
      <c r="V109" s="105"/>
    </row>
    <row r="110" spans="1:24" s="11" customFormat="1" ht="12" customHeight="1" x14ac:dyDescent="0.2">
      <c r="A110" s="130"/>
      <c r="B110" s="134" t="s">
        <v>9</v>
      </c>
      <c r="C110" s="135">
        <f t="shared" ref="C110:N110" si="45">SUM(C111:C116)</f>
        <v>3570.4</v>
      </c>
      <c r="D110" s="135">
        <f t="shared" si="45"/>
        <v>6119.7</v>
      </c>
      <c r="E110" s="135">
        <f t="shared" si="45"/>
        <v>9246.7999999999993</v>
      </c>
      <c r="F110" s="135">
        <f t="shared" si="45"/>
        <v>12627.8</v>
      </c>
      <c r="G110" s="135">
        <f t="shared" si="45"/>
        <v>15801.5</v>
      </c>
      <c r="H110" s="135">
        <f t="shared" si="45"/>
        <v>19253.5</v>
      </c>
      <c r="I110" s="135">
        <f t="shared" si="45"/>
        <v>23193.200000000001</v>
      </c>
      <c r="J110" s="135">
        <f t="shared" si="45"/>
        <v>27511.5</v>
      </c>
      <c r="K110" s="135">
        <f t="shared" si="45"/>
        <v>31904.800000000003</v>
      </c>
      <c r="L110" s="135">
        <f t="shared" si="45"/>
        <v>37018.6</v>
      </c>
      <c r="M110" s="135">
        <f t="shared" si="45"/>
        <v>42311.9</v>
      </c>
      <c r="N110" s="172">
        <f t="shared" si="45"/>
        <v>46841.1</v>
      </c>
      <c r="O110" s="188"/>
      <c r="P110" s="223"/>
      <c r="Q110" s="105"/>
      <c r="R110" s="105"/>
      <c r="S110" s="105"/>
      <c r="T110" s="105"/>
      <c r="U110" s="105"/>
      <c r="V110" s="105"/>
      <c r="W110" s="24"/>
      <c r="X110" s="96"/>
    </row>
    <row r="111" spans="1:24" ht="12" customHeight="1" outlineLevel="1" x14ac:dyDescent="0.2">
      <c r="A111" s="30"/>
      <c r="B111" s="42" t="s">
        <v>37</v>
      </c>
      <c r="C111" s="133">
        <f t="shared" ref="C111:N111" si="46">C22*$S83</f>
        <v>1064</v>
      </c>
      <c r="D111" s="133">
        <f t="shared" si="46"/>
        <v>1672</v>
      </c>
      <c r="E111" s="133">
        <f t="shared" si="46"/>
        <v>2223</v>
      </c>
      <c r="F111" s="133">
        <f t="shared" si="46"/>
        <v>2831</v>
      </c>
      <c r="G111" s="133">
        <f t="shared" si="46"/>
        <v>3686</v>
      </c>
      <c r="H111" s="133">
        <f t="shared" si="46"/>
        <v>4351</v>
      </c>
      <c r="I111" s="133">
        <f t="shared" si="46"/>
        <v>5225</v>
      </c>
      <c r="J111" s="133">
        <f t="shared" si="46"/>
        <v>6251</v>
      </c>
      <c r="K111" s="133">
        <f t="shared" si="46"/>
        <v>7315</v>
      </c>
      <c r="L111" s="133">
        <f t="shared" si="46"/>
        <v>8341</v>
      </c>
      <c r="M111" s="133">
        <f t="shared" si="46"/>
        <v>9481</v>
      </c>
      <c r="N111" s="173">
        <f t="shared" si="46"/>
        <v>10393</v>
      </c>
      <c r="O111" s="185"/>
      <c r="P111" s="105"/>
      <c r="Q111" s="105"/>
      <c r="R111" s="105"/>
      <c r="S111" s="105"/>
      <c r="T111" s="105"/>
      <c r="U111" s="105"/>
      <c r="V111" s="105"/>
    </row>
    <row r="112" spans="1:24" ht="12" customHeight="1" outlineLevel="1" x14ac:dyDescent="0.2">
      <c r="A112" s="30"/>
      <c r="B112" s="42" t="s">
        <v>35</v>
      </c>
      <c r="C112" s="133">
        <f t="shared" ref="C112:N112" si="47">C23*$S84</f>
        <v>342</v>
      </c>
      <c r="D112" s="133">
        <f t="shared" si="47"/>
        <v>547.20000000000005</v>
      </c>
      <c r="E112" s="133">
        <f t="shared" si="47"/>
        <v>701.1</v>
      </c>
      <c r="F112" s="133">
        <f t="shared" si="47"/>
        <v>923.40000000000009</v>
      </c>
      <c r="G112" s="133">
        <f t="shared" si="47"/>
        <v>1094.4000000000001</v>
      </c>
      <c r="H112" s="133">
        <f t="shared" si="47"/>
        <v>1368</v>
      </c>
      <c r="I112" s="133">
        <f t="shared" si="47"/>
        <v>1539.0000000000002</v>
      </c>
      <c r="J112" s="133">
        <f t="shared" si="47"/>
        <v>1829.7</v>
      </c>
      <c r="K112" s="133">
        <f t="shared" si="47"/>
        <v>2069.1000000000004</v>
      </c>
      <c r="L112" s="133">
        <f t="shared" si="47"/>
        <v>2376.9</v>
      </c>
      <c r="M112" s="133">
        <f t="shared" si="47"/>
        <v>2599.2000000000003</v>
      </c>
      <c r="N112" s="173">
        <f t="shared" si="47"/>
        <v>2872.8</v>
      </c>
      <c r="O112" s="185"/>
      <c r="P112" s="105"/>
      <c r="Q112" s="105"/>
      <c r="R112" s="105"/>
      <c r="S112" s="105"/>
      <c r="T112" s="105"/>
      <c r="U112" s="105"/>
      <c r="V112" s="105"/>
    </row>
    <row r="113" spans="1:24" ht="12" customHeight="1" outlineLevel="1" x14ac:dyDescent="0.2">
      <c r="A113" s="30"/>
      <c r="B113" s="42" t="s">
        <v>36</v>
      </c>
      <c r="C113" s="133">
        <f t="shared" ref="C113:N113" si="48">C24*$S85</f>
        <v>392</v>
      </c>
      <c r="D113" s="133">
        <f t="shared" si="48"/>
        <v>637</v>
      </c>
      <c r="E113" s="133">
        <f t="shared" si="48"/>
        <v>1274</v>
      </c>
      <c r="F113" s="133">
        <f t="shared" si="48"/>
        <v>1617</v>
      </c>
      <c r="G113" s="133">
        <f t="shared" si="48"/>
        <v>2009</v>
      </c>
      <c r="H113" s="133">
        <f t="shared" si="48"/>
        <v>2548</v>
      </c>
      <c r="I113" s="133">
        <f t="shared" si="48"/>
        <v>3038</v>
      </c>
      <c r="J113" s="133">
        <f t="shared" si="48"/>
        <v>3381</v>
      </c>
      <c r="K113" s="133">
        <f t="shared" si="48"/>
        <v>3430</v>
      </c>
      <c r="L113" s="133">
        <f t="shared" si="48"/>
        <v>3577</v>
      </c>
      <c r="M113" s="133">
        <f t="shared" si="48"/>
        <v>3822</v>
      </c>
      <c r="N113" s="173">
        <f t="shared" si="48"/>
        <v>4263</v>
      </c>
      <c r="O113" s="185"/>
      <c r="P113" s="105"/>
      <c r="Q113" s="105"/>
      <c r="R113" s="105"/>
      <c r="S113" s="105"/>
      <c r="T113" s="105"/>
      <c r="U113" s="105"/>
      <c r="V113" s="105"/>
    </row>
    <row r="114" spans="1:24" ht="12" customHeight="1" outlineLevel="1" x14ac:dyDescent="0.2">
      <c r="A114" s="30"/>
      <c r="B114" s="42" t="s">
        <v>32</v>
      </c>
      <c r="C114" s="133">
        <f t="shared" ref="C114:N114" si="49">C25*$S86</f>
        <v>176.4</v>
      </c>
      <c r="D114" s="133">
        <f t="shared" si="49"/>
        <v>220.5</v>
      </c>
      <c r="E114" s="133">
        <f t="shared" si="49"/>
        <v>308.7</v>
      </c>
      <c r="F114" s="133">
        <f t="shared" si="49"/>
        <v>617.4</v>
      </c>
      <c r="G114" s="133">
        <f t="shared" si="49"/>
        <v>926.1</v>
      </c>
      <c r="H114" s="133">
        <f t="shared" si="49"/>
        <v>1102.5</v>
      </c>
      <c r="I114" s="133">
        <f t="shared" si="49"/>
        <v>1411.2</v>
      </c>
      <c r="J114" s="133">
        <f t="shared" si="49"/>
        <v>1675.8</v>
      </c>
      <c r="K114" s="133">
        <f t="shared" si="49"/>
        <v>2072.7000000000003</v>
      </c>
      <c r="L114" s="133">
        <f t="shared" si="49"/>
        <v>2513.7000000000003</v>
      </c>
      <c r="M114" s="133">
        <f t="shared" si="49"/>
        <v>2954.7000000000003</v>
      </c>
      <c r="N114" s="173">
        <f t="shared" si="49"/>
        <v>3660.3</v>
      </c>
      <c r="O114" s="185"/>
      <c r="P114" s="105"/>
      <c r="Q114" s="105"/>
      <c r="R114" s="105"/>
      <c r="S114" s="105"/>
      <c r="T114" s="105"/>
      <c r="U114" s="105"/>
      <c r="V114" s="105"/>
    </row>
    <row r="115" spans="1:24" ht="12" customHeight="1" outlineLevel="1" x14ac:dyDescent="0.2">
      <c r="A115" s="30"/>
      <c r="B115" s="42" t="s">
        <v>33</v>
      </c>
      <c r="C115" s="133">
        <f t="shared" ref="C115:N115" si="50">C26*$S87</f>
        <v>596</v>
      </c>
      <c r="D115" s="133">
        <f t="shared" si="50"/>
        <v>1043</v>
      </c>
      <c r="E115" s="133">
        <f t="shared" si="50"/>
        <v>1490</v>
      </c>
      <c r="F115" s="133">
        <f t="shared" si="50"/>
        <v>1639</v>
      </c>
      <c r="G115" s="133">
        <f t="shared" si="50"/>
        <v>2086</v>
      </c>
      <c r="H115" s="133">
        <f t="shared" si="50"/>
        <v>2384</v>
      </c>
      <c r="I115" s="133">
        <f t="shared" si="50"/>
        <v>2980</v>
      </c>
      <c r="J115" s="133">
        <f t="shared" si="50"/>
        <v>3874</v>
      </c>
      <c r="K115" s="133">
        <f t="shared" si="50"/>
        <v>4768</v>
      </c>
      <c r="L115" s="133">
        <f t="shared" si="50"/>
        <v>5960</v>
      </c>
      <c r="M115" s="133">
        <f t="shared" si="50"/>
        <v>6705</v>
      </c>
      <c r="N115" s="173">
        <f t="shared" si="50"/>
        <v>7152</v>
      </c>
      <c r="O115" s="185"/>
      <c r="P115" s="105"/>
      <c r="Q115" s="105"/>
      <c r="R115" s="105"/>
      <c r="S115" s="105"/>
      <c r="T115" s="105"/>
      <c r="U115" s="105"/>
      <c r="V115" s="105"/>
    </row>
    <row r="116" spans="1:24" ht="12" customHeight="1" outlineLevel="1" x14ac:dyDescent="0.2">
      <c r="A116" s="30"/>
      <c r="B116" s="42" t="s">
        <v>34</v>
      </c>
      <c r="C116" s="133">
        <f t="shared" ref="C116:N116" si="51">C27*$S88</f>
        <v>1000</v>
      </c>
      <c r="D116" s="133">
        <f t="shared" si="51"/>
        <v>2000</v>
      </c>
      <c r="E116" s="133">
        <f t="shared" si="51"/>
        <v>3250</v>
      </c>
      <c r="F116" s="133">
        <f t="shared" si="51"/>
        <v>5000</v>
      </c>
      <c r="G116" s="133">
        <f t="shared" si="51"/>
        <v>6000</v>
      </c>
      <c r="H116" s="133">
        <f t="shared" si="51"/>
        <v>7500</v>
      </c>
      <c r="I116" s="133">
        <f t="shared" si="51"/>
        <v>9000</v>
      </c>
      <c r="J116" s="133">
        <f t="shared" si="51"/>
        <v>10500</v>
      </c>
      <c r="K116" s="133">
        <f t="shared" si="51"/>
        <v>12250</v>
      </c>
      <c r="L116" s="133">
        <f t="shared" si="51"/>
        <v>14250</v>
      </c>
      <c r="M116" s="133">
        <f t="shared" si="51"/>
        <v>16750</v>
      </c>
      <c r="N116" s="173">
        <f t="shared" si="51"/>
        <v>18500</v>
      </c>
      <c r="O116" s="185"/>
      <c r="P116" s="105"/>
      <c r="Q116" s="105"/>
      <c r="R116" s="105"/>
      <c r="S116" s="105"/>
      <c r="T116" s="105"/>
      <c r="U116" s="105"/>
      <c r="V116" s="105"/>
    </row>
    <row r="117" spans="1:24" ht="12" customHeight="1" x14ac:dyDescent="0.2">
      <c r="A117" s="30"/>
      <c r="B117" s="69"/>
      <c r="C117" s="133"/>
      <c r="D117" s="23"/>
      <c r="E117" s="23"/>
      <c r="F117" s="23"/>
      <c r="G117" s="23"/>
      <c r="H117" s="23"/>
      <c r="I117" s="23"/>
      <c r="J117" s="23"/>
      <c r="K117" s="23"/>
      <c r="L117" s="23"/>
      <c r="M117" s="23"/>
      <c r="N117" s="174"/>
      <c r="O117" s="185"/>
      <c r="P117" s="105"/>
      <c r="Q117" s="105"/>
      <c r="R117" s="105"/>
      <c r="S117" s="105"/>
      <c r="T117" s="105"/>
      <c r="U117" s="105"/>
      <c r="V117" s="105"/>
    </row>
    <row r="118" spans="1:24" s="14" customFormat="1" ht="12" customHeight="1" x14ac:dyDescent="0.2">
      <c r="A118" s="31"/>
      <c r="B118" s="71" t="s">
        <v>10</v>
      </c>
      <c r="C118" s="21"/>
      <c r="D118" s="23"/>
      <c r="E118" s="23"/>
      <c r="F118" s="23"/>
      <c r="G118" s="23"/>
      <c r="H118" s="23"/>
      <c r="I118" s="23"/>
      <c r="J118" s="23"/>
      <c r="K118" s="23"/>
      <c r="L118" s="23"/>
      <c r="M118" s="23"/>
      <c r="N118" s="174"/>
      <c r="O118" s="191"/>
      <c r="P118" s="105"/>
      <c r="Q118" s="105"/>
      <c r="R118" s="105"/>
      <c r="S118" s="105"/>
      <c r="T118" s="105"/>
      <c r="U118" s="105"/>
      <c r="V118" s="105"/>
      <c r="W118" s="31"/>
      <c r="X118" s="101"/>
    </row>
    <row r="119" spans="1:24" s="14" customFormat="1" ht="12" customHeight="1" x14ac:dyDescent="0.2">
      <c r="A119" s="31"/>
      <c r="B119" s="10" t="s">
        <v>11</v>
      </c>
      <c r="C119" s="135">
        <f t="shared" ref="C119:N119" si="52">SUM(C120:C125)</f>
        <v>2232.4</v>
      </c>
      <c r="D119" s="135">
        <f t="shared" si="52"/>
        <v>2599.1</v>
      </c>
      <c r="E119" s="135">
        <f t="shared" si="52"/>
        <v>3040.6000000000004</v>
      </c>
      <c r="F119" s="135">
        <f t="shared" si="52"/>
        <v>3241.3</v>
      </c>
      <c r="G119" s="135">
        <f t="shared" si="52"/>
        <v>2880.7</v>
      </c>
      <c r="H119" s="135">
        <f t="shared" si="52"/>
        <v>3317.4</v>
      </c>
      <c r="I119" s="135">
        <f t="shared" si="52"/>
        <v>3782.9</v>
      </c>
      <c r="J119" s="135">
        <f t="shared" si="52"/>
        <v>3835.7</v>
      </c>
      <c r="K119" s="135">
        <f t="shared" si="52"/>
        <v>4508</v>
      </c>
      <c r="L119" s="135">
        <f t="shared" si="52"/>
        <v>4460</v>
      </c>
      <c r="M119" s="135">
        <f t="shared" si="52"/>
        <v>3726.1</v>
      </c>
      <c r="N119" s="172">
        <f t="shared" si="52"/>
        <v>4804</v>
      </c>
      <c r="O119" s="191"/>
      <c r="P119" s="105"/>
      <c r="Q119" s="105"/>
      <c r="R119" s="105"/>
      <c r="S119" s="105"/>
      <c r="T119" s="105"/>
      <c r="U119" s="105"/>
      <c r="V119" s="105"/>
      <c r="W119" s="31"/>
      <c r="X119" s="101"/>
    </row>
    <row r="120" spans="1:24" s="14" customFormat="1" ht="12" customHeight="1" outlineLevel="1" x14ac:dyDescent="0.2">
      <c r="A120" s="31"/>
      <c r="B120" s="42" t="s">
        <v>37</v>
      </c>
      <c r="C120" s="40">
        <f t="shared" ref="C120:N120" si="53">C30*$S83</f>
        <v>646</v>
      </c>
      <c r="D120" s="40">
        <f t="shared" si="53"/>
        <v>741</v>
      </c>
      <c r="E120" s="40">
        <f t="shared" si="53"/>
        <v>817</v>
      </c>
      <c r="F120" s="40">
        <f t="shared" si="53"/>
        <v>1026</v>
      </c>
      <c r="G120" s="40">
        <f t="shared" si="53"/>
        <v>893</v>
      </c>
      <c r="H120" s="40">
        <f t="shared" si="53"/>
        <v>1083</v>
      </c>
      <c r="I120" s="40">
        <f t="shared" si="53"/>
        <v>1216</v>
      </c>
      <c r="J120" s="40">
        <f t="shared" si="53"/>
        <v>1273</v>
      </c>
      <c r="K120" s="40">
        <f t="shared" si="53"/>
        <v>1368</v>
      </c>
      <c r="L120" s="40">
        <f t="shared" si="53"/>
        <v>1444</v>
      </c>
      <c r="M120" s="40">
        <f t="shared" si="53"/>
        <v>1292</v>
      </c>
      <c r="N120" s="86">
        <f t="shared" si="53"/>
        <v>1444</v>
      </c>
      <c r="O120" s="191"/>
      <c r="P120" s="105"/>
      <c r="Q120" s="105"/>
      <c r="R120" s="105"/>
      <c r="S120" s="105"/>
      <c r="T120" s="105"/>
      <c r="U120" s="105"/>
      <c r="V120" s="105"/>
      <c r="W120" s="31"/>
      <c r="X120" s="101"/>
    </row>
    <row r="121" spans="1:24" s="14" customFormat="1" ht="12" customHeight="1" outlineLevel="1" x14ac:dyDescent="0.2">
      <c r="A121" s="31"/>
      <c r="B121" s="42" t="s">
        <v>35</v>
      </c>
      <c r="C121" s="40">
        <f t="shared" ref="C121:N121" si="54">C31*$S84</f>
        <v>205.20000000000002</v>
      </c>
      <c r="D121" s="40">
        <f t="shared" si="54"/>
        <v>136.80000000000001</v>
      </c>
      <c r="E121" s="40">
        <f t="shared" si="54"/>
        <v>205.20000000000002</v>
      </c>
      <c r="F121" s="40">
        <f t="shared" si="54"/>
        <v>188.10000000000002</v>
      </c>
      <c r="G121" s="40">
        <f t="shared" si="54"/>
        <v>222.3</v>
      </c>
      <c r="H121" s="40">
        <f t="shared" si="54"/>
        <v>171</v>
      </c>
      <c r="I121" s="40">
        <f t="shared" si="54"/>
        <v>256.5</v>
      </c>
      <c r="J121" s="40">
        <f t="shared" si="54"/>
        <v>205.20000000000002</v>
      </c>
      <c r="K121" s="40">
        <f t="shared" si="54"/>
        <v>239.40000000000003</v>
      </c>
      <c r="L121" s="40">
        <f t="shared" si="54"/>
        <v>256.5</v>
      </c>
      <c r="M121" s="40">
        <f t="shared" si="54"/>
        <v>239.40000000000003</v>
      </c>
      <c r="N121" s="86">
        <f t="shared" si="54"/>
        <v>256.5</v>
      </c>
      <c r="O121" s="191"/>
      <c r="P121" s="105"/>
      <c r="Q121" s="105"/>
      <c r="R121" s="105"/>
      <c r="S121" s="105"/>
      <c r="T121" s="105"/>
      <c r="U121" s="105"/>
      <c r="V121" s="105"/>
      <c r="W121" s="31"/>
      <c r="X121" s="101"/>
    </row>
    <row r="122" spans="1:24" s="14" customFormat="1" ht="12" customHeight="1" outlineLevel="1" x14ac:dyDescent="0.2">
      <c r="A122" s="31"/>
      <c r="B122" s="42" t="s">
        <v>36</v>
      </c>
      <c r="C122" s="40">
        <f t="shared" ref="C122:N122" si="55">C32*$S85</f>
        <v>245</v>
      </c>
      <c r="D122" s="40">
        <f t="shared" si="55"/>
        <v>392</v>
      </c>
      <c r="E122" s="40">
        <f t="shared" si="55"/>
        <v>294</v>
      </c>
      <c r="F122" s="40">
        <f t="shared" si="55"/>
        <v>343</v>
      </c>
      <c r="G122" s="40">
        <f t="shared" si="55"/>
        <v>392</v>
      </c>
      <c r="H122" s="40">
        <f t="shared" si="55"/>
        <v>392</v>
      </c>
      <c r="I122" s="40">
        <f t="shared" si="55"/>
        <v>490</v>
      </c>
      <c r="J122" s="40">
        <f t="shared" si="55"/>
        <v>392</v>
      </c>
      <c r="K122" s="40">
        <f t="shared" si="55"/>
        <v>343</v>
      </c>
      <c r="L122" s="40">
        <f t="shared" si="55"/>
        <v>294</v>
      </c>
      <c r="M122" s="40">
        <f t="shared" si="55"/>
        <v>588</v>
      </c>
      <c r="N122" s="86">
        <f t="shared" si="55"/>
        <v>686</v>
      </c>
      <c r="O122" s="191"/>
      <c r="P122" s="105"/>
      <c r="Q122" s="105"/>
      <c r="R122" s="105"/>
      <c r="S122" s="105"/>
      <c r="T122" s="105"/>
      <c r="U122" s="105"/>
      <c r="V122" s="105"/>
      <c r="W122" s="31"/>
      <c r="X122" s="101"/>
    </row>
    <row r="123" spans="1:24" s="14" customFormat="1" ht="12" customHeight="1" outlineLevel="1" x14ac:dyDescent="0.2">
      <c r="A123" s="31"/>
      <c r="B123" s="42" t="s">
        <v>32</v>
      </c>
      <c r="C123" s="40">
        <f t="shared" ref="C123:N123" si="56">C33*$S86</f>
        <v>88.2</v>
      </c>
      <c r="D123" s="40">
        <f t="shared" si="56"/>
        <v>132.30000000000001</v>
      </c>
      <c r="E123" s="40">
        <f t="shared" si="56"/>
        <v>176.4</v>
      </c>
      <c r="F123" s="40">
        <f t="shared" si="56"/>
        <v>88.2</v>
      </c>
      <c r="G123" s="40">
        <f t="shared" si="56"/>
        <v>176.4</v>
      </c>
      <c r="H123" s="40">
        <f t="shared" si="56"/>
        <v>176.4</v>
      </c>
      <c r="I123" s="40">
        <f t="shared" si="56"/>
        <v>176.4</v>
      </c>
      <c r="J123" s="40">
        <f t="shared" si="56"/>
        <v>220.5</v>
      </c>
      <c r="K123" s="40">
        <f t="shared" si="56"/>
        <v>264.60000000000002</v>
      </c>
      <c r="L123" s="40">
        <f t="shared" si="56"/>
        <v>220.5</v>
      </c>
      <c r="M123" s="40">
        <f t="shared" si="56"/>
        <v>308.7</v>
      </c>
      <c r="N123" s="86">
        <f t="shared" si="56"/>
        <v>220.5</v>
      </c>
      <c r="O123" s="191"/>
      <c r="P123" s="105"/>
      <c r="Q123" s="105"/>
      <c r="R123" s="105"/>
      <c r="S123" s="105"/>
      <c r="T123" s="105"/>
      <c r="U123" s="105"/>
      <c r="V123" s="105"/>
      <c r="W123" s="31"/>
      <c r="X123" s="101"/>
    </row>
    <row r="124" spans="1:24" s="14" customFormat="1" ht="12" customHeight="1" outlineLevel="1" x14ac:dyDescent="0.2">
      <c r="A124" s="31"/>
      <c r="B124" s="42" t="s">
        <v>33</v>
      </c>
      <c r="C124" s="40">
        <f t="shared" ref="C124:N124" si="57">C34*$S87</f>
        <v>298</v>
      </c>
      <c r="D124" s="40">
        <f t="shared" si="57"/>
        <v>447</v>
      </c>
      <c r="E124" s="40">
        <f t="shared" si="57"/>
        <v>298</v>
      </c>
      <c r="F124" s="40">
        <f t="shared" si="57"/>
        <v>596</v>
      </c>
      <c r="G124" s="40">
        <f t="shared" si="57"/>
        <v>447</v>
      </c>
      <c r="H124" s="40">
        <f t="shared" si="57"/>
        <v>745</v>
      </c>
      <c r="I124" s="40">
        <f t="shared" si="57"/>
        <v>894</v>
      </c>
      <c r="J124" s="40">
        <f t="shared" si="57"/>
        <v>745</v>
      </c>
      <c r="K124" s="40">
        <f t="shared" si="57"/>
        <v>1043</v>
      </c>
      <c r="L124" s="40">
        <f t="shared" si="57"/>
        <v>745</v>
      </c>
      <c r="M124" s="40">
        <f t="shared" si="57"/>
        <v>298</v>
      </c>
      <c r="N124" s="86">
        <f t="shared" si="57"/>
        <v>447</v>
      </c>
      <c r="O124" s="191"/>
      <c r="P124" s="105"/>
      <c r="Q124" s="105"/>
      <c r="R124" s="105"/>
      <c r="S124" s="105"/>
      <c r="T124" s="105"/>
      <c r="U124" s="105"/>
      <c r="V124" s="105"/>
      <c r="W124" s="31"/>
      <c r="X124" s="101"/>
    </row>
    <row r="125" spans="1:24" s="14" customFormat="1" ht="12" customHeight="1" outlineLevel="1" x14ac:dyDescent="0.2">
      <c r="A125" s="31"/>
      <c r="B125" s="42" t="s">
        <v>34</v>
      </c>
      <c r="C125" s="40">
        <f t="shared" ref="C125:N125" si="58">C35*$S88</f>
        <v>750</v>
      </c>
      <c r="D125" s="40">
        <f t="shared" si="58"/>
        <v>750</v>
      </c>
      <c r="E125" s="40">
        <f t="shared" si="58"/>
        <v>1250</v>
      </c>
      <c r="F125" s="40">
        <f t="shared" si="58"/>
        <v>1000</v>
      </c>
      <c r="G125" s="40">
        <f t="shared" si="58"/>
        <v>750</v>
      </c>
      <c r="H125" s="40">
        <f t="shared" si="58"/>
        <v>750</v>
      </c>
      <c r="I125" s="40">
        <f t="shared" si="58"/>
        <v>750</v>
      </c>
      <c r="J125" s="40">
        <f t="shared" si="58"/>
        <v>1000</v>
      </c>
      <c r="K125" s="40">
        <f t="shared" si="58"/>
        <v>1250</v>
      </c>
      <c r="L125" s="40">
        <f t="shared" si="58"/>
        <v>1500</v>
      </c>
      <c r="M125" s="40">
        <f t="shared" si="58"/>
        <v>1000</v>
      </c>
      <c r="N125" s="86">
        <f t="shared" si="58"/>
        <v>1750</v>
      </c>
      <c r="O125" s="191"/>
      <c r="P125" s="105"/>
      <c r="Q125" s="105"/>
      <c r="R125" s="105"/>
      <c r="S125" s="105"/>
      <c r="T125" s="105"/>
      <c r="U125" s="105"/>
      <c r="V125" s="105"/>
      <c r="W125" s="31"/>
      <c r="X125" s="101"/>
    </row>
    <row r="126" spans="1:24" s="14" customFormat="1" ht="12" customHeight="1" outlineLevel="1" x14ac:dyDescent="0.2">
      <c r="A126" s="31"/>
      <c r="B126" s="10"/>
      <c r="C126" s="40"/>
      <c r="D126" s="23"/>
      <c r="E126" s="23"/>
      <c r="F126" s="23"/>
      <c r="G126" s="23"/>
      <c r="H126" s="23"/>
      <c r="I126" s="23"/>
      <c r="J126" s="23"/>
      <c r="K126" s="23"/>
      <c r="L126" s="23"/>
      <c r="M126" s="23"/>
      <c r="N126" s="174"/>
      <c r="O126" s="191"/>
      <c r="P126" s="105"/>
      <c r="Q126" s="105"/>
      <c r="R126" s="105"/>
      <c r="S126" s="105"/>
      <c r="T126" s="105"/>
      <c r="U126" s="105"/>
      <c r="V126" s="105"/>
      <c r="W126" s="31"/>
      <c r="X126" s="101"/>
    </row>
    <row r="127" spans="1:24" s="14" customFormat="1" ht="12" customHeight="1" x14ac:dyDescent="0.2">
      <c r="A127" s="31"/>
      <c r="B127" s="10" t="s">
        <v>74</v>
      </c>
      <c r="C127" s="135">
        <f t="shared" ref="C127:N127" si="59">SUM(C128:C133)</f>
        <v>365.9</v>
      </c>
      <c r="D127" s="135">
        <f t="shared" si="59"/>
        <v>848.8</v>
      </c>
      <c r="E127" s="135">
        <f t="shared" si="59"/>
        <v>742.8</v>
      </c>
      <c r="F127" s="135">
        <f t="shared" si="59"/>
        <v>291</v>
      </c>
      <c r="G127" s="135">
        <f t="shared" si="59"/>
        <v>718.8</v>
      </c>
      <c r="H127" s="135">
        <f t="shared" si="59"/>
        <v>799.8</v>
      </c>
      <c r="I127" s="135">
        <f t="shared" si="59"/>
        <v>915.8</v>
      </c>
      <c r="J127" s="135">
        <f t="shared" si="59"/>
        <v>872.8</v>
      </c>
      <c r="K127" s="135">
        <f t="shared" si="59"/>
        <v>1005.8</v>
      </c>
      <c r="L127" s="135">
        <f t="shared" si="59"/>
        <v>1379.7</v>
      </c>
      <c r="M127" s="135">
        <f t="shared" si="59"/>
        <v>1013.8</v>
      </c>
      <c r="N127" s="172">
        <f t="shared" si="59"/>
        <v>1032.8</v>
      </c>
      <c r="O127" s="191"/>
      <c r="P127" s="105"/>
      <c r="Q127" s="105"/>
      <c r="R127" s="105"/>
      <c r="S127" s="105"/>
      <c r="T127" s="105"/>
      <c r="U127" s="105"/>
      <c r="V127" s="105"/>
      <c r="W127" s="31"/>
      <c r="X127" s="101"/>
    </row>
    <row r="128" spans="1:24" s="14" customFormat="1" ht="12" customHeight="1" outlineLevel="1" x14ac:dyDescent="0.2">
      <c r="A128" s="31"/>
      <c r="B128" s="115" t="s">
        <v>38</v>
      </c>
      <c r="C128" s="21">
        <f t="shared" ref="C128:N128" si="60">C62*($S85-$S83)</f>
        <v>60</v>
      </c>
      <c r="D128" s="21">
        <f t="shared" si="60"/>
        <v>180</v>
      </c>
      <c r="E128" s="21">
        <f t="shared" si="60"/>
        <v>150</v>
      </c>
      <c r="F128" s="21">
        <f t="shared" si="60"/>
        <v>210</v>
      </c>
      <c r="G128" s="21">
        <f t="shared" si="60"/>
        <v>180</v>
      </c>
      <c r="H128" s="21">
        <f t="shared" si="60"/>
        <v>180</v>
      </c>
      <c r="I128" s="21">
        <f t="shared" si="60"/>
        <v>120</v>
      </c>
      <c r="J128" s="21">
        <f t="shared" si="60"/>
        <v>180</v>
      </c>
      <c r="K128" s="21">
        <f t="shared" si="60"/>
        <v>240</v>
      </c>
      <c r="L128" s="21">
        <f t="shared" si="60"/>
        <v>300</v>
      </c>
      <c r="M128" s="21">
        <f t="shared" si="60"/>
        <v>240</v>
      </c>
      <c r="N128" s="131">
        <f t="shared" si="60"/>
        <v>240</v>
      </c>
      <c r="O128" s="191"/>
      <c r="P128" s="105"/>
      <c r="Q128" s="105"/>
      <c r="R128" s="105"/>
      <c r="S128" s="105"/>
      <c r="T128" s="105"/>
      <c r="U128" s="105"/>
      <c r="V128" s="105"/>
      <c r="W128" s="31"/>
      <c r="X128" s="101"/>
    </row>
    <row r="129" spans="1:24" s="14" customFormat="1" ht="12" customHeight="1" outlineLevel="1" x14ac:dyDescent="0.2">
      <c r="A129" s="31"/>
      <c r="B129" s="115" t="s">
        <v>39</v>
      </c>
      <c r="C129" s="21">
        <f t="shared" ref="C129:N129" si="61">C63*($S86-$S84)</f>
        <v>0</v>
      </c>
      <c r="D129" s="21">
        <f t="shared" si="61"/>
        <v>27</v>
      </c>
      <c r="E129" s="21">
        <f t="shared" si="61"/>
        <v>54</v>
      </c>
      <c r="F129" s="21">
        <f t="shared" si="61"/>
        <v>81</v>
      </c>
      <c r="G129" s="21">
        <f t="shared" si="61"/>
        <v>27</v>
      </c>
      <c r="H129" s="21">
        <f t="shared" si="61"/>
        <v>108</v>
      </c>
      <c r="I129" s="21">
        <f t="shared" si="61"/>
        <v>54</v>
      </c>
      <c r="J129" s="21">
        <f t="shared" si="61"/>
        <v>81</v>
      </c>
      <c r="K129" s="21">
        <f t="shared" si="61"/>
        <v>54</v>
      </c>
      <c r="L129" s="21">
        <f t="shared" si="61"/>
        <v>135</v>
      </c>
      <c r="M129" s="21">
        <f t="shared" si="61"/>
        <v>162</v>
      </c>
      <c r="N129" s="131">
        <f t="shared" si="61"/>
        <v>81</v>
      </c>
      <c r="O129" s="191"/>
      <c r="P129" s="105"/>
      <c r="Q129" s="105"/>
      <c r="R129" s="105"/>
      <c r="S129" s="105"/>
      <c r="T129" s="105"/>
      <c r="U129" s="105"/>
      <c r="V129" s="105"/>
      <c r="W129" s="31"/>
      <c r="X129" s="101"/>
    </row>
    <row r="130" spans="1:24" s="14" customFormat="1" ht="12" customHeight="1" outlineLevel="1" x14ac:dyDescent="0.2">
      <c r="A130" s="31"/>
      <c r="B130" s="115" t="s">
        <v>40</v>
      </c>
      <c r="C130" s="21">
        <f t="shared" ref="C130:N130" si="62">C64*($S87-$S83)</f>
        <v>0</v>
      </c>
      <c r="D130" s="21">
        <f t="shared" si="62"/>
        <v>130</v>
      </c>
      <c r="E130" s="21">
        <f t="shared" si="62"/>
        <v>0</v>
      </c>
      <c r="F130" s="21">
        <f t="shared" si="62"/>
        <v>0</v>
      </c>
      <c r="G130" s="21">
        <f t="shared" si="62"/>
        <v>0</v>
      </c>
      <c r="H130" s="21">
        <f t="shared" si="62"/>
        <v>0</v>
      </c>
      <c r="I130" s="21">
        <f t="shared" si="62"/>
        <v>130</v>
      </c>
      <c r="J130" s="21">
        <f t="shared" si="62"/>
        <v>0</v>
      </c>
      <c r="K130" s="21">
        <f t="shared" si="62"/>
        <v>0</v>
      </c>
      <c r="L130" s="21">
        <f t="shared" si="62"/>
        <v>0</v>
      </c>
      <c r="M130" s="21">
        <f t="shared" si="62"/>
        <v>0</v>
      </c>
      <c r="N130" s="131">
        <f t="shared" si="62"/>
        <v>0</v>
      </c>
      <c r="O130" s="191"/>
      <c r="P130" s="105"/>
      <c r="Q130" s="105"/>
      <c r="R130" s="105"/>
      <c r="S130" s="105"/>
      <c r="T130" s="105"/>
      <c r="U130" s="105"/>
      <c r="V130" s="105"/>
      <c r="W130" s="31"/>
      <c r="X130" s="101"/>
    </row>
    <row r="131" spans="1:24" s="14" customFormat="1" ht="12" customHeight="1" outlineLevel="1" x14ac:dyDescent="0.2">
      <c r="A131" s="31"/>
      <c r="B131" s="115" t="s">
        <v>41</v>
      </c>
      <c r="C131" s="21">
        <f t="shared" ref="C131:N131" si="63">C65*($S88-$S84)</f>
        <v>0</v>
      </c>
      <c r="D131" s="21">
        <f t="shared" si="63"/>
        <v>0</v>
      </c>
      <c r="E131" s="21">
        <f t="shared" si="63"/>
        <v>232.9</v>
      </c>
      <c r="F131" s="21">
        <f t="shared" si="63"/>
        <v>0</v>
      </c>
      <c r="G131" s="21">
        <f t="shared" si="63"/>
        <v>0</v>
      </c>
      <c r="H131" s="21">
        <f t="shared" si="63"/>
        <v>0</v>
      </c>
      <c r="I131" s="21">
        <f t="shared" si="63"/>
        <v>0</v>
      </c>
      <c r="J131" s="21">
        <f t="shared" si="63"/>
        <v>0</v>
      </c>
      <c r="K131" s="21">
        <f t="shared" si="63"/>
        <v>0</v>
      </c>
      <c r="L131" s="21">
        <f t="shared" si="63"/>
        <v>232.9</v>
      </c>
      <c r="M131" s="21">
        <f t="shared" si="63"/>
        <v>0</v>
      </c>
      <c r="N131" s="131">
        <f t="shared" si="63"/>
        <v>0</v>
      </c>
      <c r="O131" s="191"/>
      <c r="P131" s="105"/>
      <c r="Q131" s="105"/>
      <c r="R131" s="105"/>
      <c r="S131" s="105"/>
      <c r="T131" s="105"/>
      <c r="U131" s="105"/>
      <c r="V131" s="105"/>
      <c r="W131" s="31"/>
      <c r="X131" s="101"/>
    </row>
    <row r="132" spans="1:24" s="14" customFormat="1" ht="12" customHeight="1" outlineLevel="1" x14ac:dyDescent="0.2">
      <c r="A132" s="31"/>
      <c r="B132" s="115" t="s">
        <v>42</v>
      </c>
      <c r="C132" s="21">
        <f t="shared" ref="C132:N132" si="64">C66*($S87-$S85)</f>
        <v>100</v>
      </c>
      <c r="D132" s="21">
        <f t="shared" si="64"/>
        <v>100</v>
      </c>
      <c r="E132" s="21">
        <f t="shared" si="64"/>
        <v>100</v>
      </c>
      <c r="F132" s="21">
        <f t="shared" si="64"/>
        <v>0</v>
      </c>
      <c r="G132" s="21">
        <f t="shared" si="64"/>
        <v>100</v>
      </c>
      <c r="H132" s="21">
        <f t="shared" si="64"/>
        <v>100</v>
      </c>
      <c r="I132" s="21">
        <f t="shared" si="64"/>
        <v>200</v>
      </c>
      <c r="J132" s="21">
        <f t="shared" si="64"/>
        <v>200</v>
      </c>
      <c r="K132" s="21">
        <f t="shared" si="64"/>
        <v>300</v>
      </c>
      <c r="L132" s="21">
        <f t="shared" si="64"/>
        <v>300</v>
      </c>
      <c r="M132" s="21">
        <f t="shared" si="64"/>
        <v>200</v>
      </c>
      <c r="N132" s="131">
        <f t="shared" si="64"/>
        <v>300</v>
      </c>
      <c r="O132" s="191"/>
      <c r="P132" s="105"/>
      <c r="Q132" s="105"/>
      <c r="R132" s="105"/>
      <c r="S132" s="105"/>
      <c r="T132" s="105"/>
      <c r="U132" s="105"/>
      <c r="V132" s="105"/>
      <c r="W132" s="31"/>
      <c r="X132" s="101"/>
    </row>
    <row r="133" spans="1:24" s="14" customFormat="1" ht="12" customHeight="1" outlineLevel="1" x14ac:dyDescent="0.2">
      <c r="A133" s="31"/>
      <c r="B133" s="115" t="s">
        <v>43</v>
      </c>
      <c r="C133" s="21">
        <f t="shared" ref="C133:N133" si="65">C67*($S88-$S86)</f>
        <v>205.9</v>
      </c>
      <c r="D133" s="21">
        <f t="shared" si="65"/>
        <v>411.8</v>
      </c>
      <c r="E133" s="21">
        <f t="shared" si="65"/>
        <v>205.9</v>
      </c>
      <c r="F133" s="21">
        <f t="shared" si="65"/>
        <v>0</v>
      </c>
      <c r="G133" s="21">
        <f t="shared" si="65"/>
        <v>411.8</v>
      </c>
      <c r="H133" s="21">
        <f t="shared" si="65"/>
        <v>411.8</v>
      </c>
      <c r="I133" s="21">
        <f t="shared" si="65"/>
        <v>411.8</v>
      </c>
      <c r="J133" s="21">
        <f t="shared" si="65"/>
        <v>411.8</v>
      </c>
      <c r="K133" s="21">
        <f t="shared" si="65"/>
        <v>411.8</v>
      </c>
      <c r="L133" s="21">
        <f t="shared" si="65"/>
        <v>411.8</v>
      </c>
      <c r="M133" s="21">
        <f t="shared" si="65"/>
        <v>411.8</v>
      </c>
      <c r="N133" s="131">
        <f t="shared" si="65"/>
        <v>411.8</v>
      </c>
      <c r="O133" s="191"/>
      <c r="P133" s="105"/>
      <c r="Q133" s="105"/>
      <c r="R133" s="105"/>
      <c r="S133" s="105"/>
      <c r="T133" s="105"/>
      <c r="U133" s="105"/>
      <c r="V133" s="105"/>
      <c r="W133" s="31"/>
      <c r="X133" s="101"/>
    </row>
    <row r="134" spans="1:24" s="14" customFormat="1" ht="12" customHeight="1" x14ac:dyDescent="0.2">
      <c r="A134" s="31"/>
      <c r="B134" s="115" t="s">
        <v>71</v>
      </c>
      <c r="C134" s="21"/>
      <c r="D134" s="21"/>
      <c r="E134" s="21"/>
      <c r="F134" s="21"/>
      <c r="G134" s="21"/>
      <c r="H134" s="21"/>
      <c r="I134" s="21"/>
      <c r="J134" s="21"/>
      <c r="K134" s="21"/>
      <c r="L134" s="21"/>
      <c r="M134" s="21"/>
      <c r="N134" s="131"/>
      <c r="O134" s="191"/>
      <c r="P134" s="105"/>
      <c r="Q134" s="105"/>
      <c r="R134" s="105"/>
      <c r="S134" s="105"/>
      <c r="T134" s="105"/>
      <c r="U134" s="105"/>
      <c r="V134" s="105"/>
      <c r="W134" s="31"/>
      <c r="X134" s="101"/>
    </row>
    <row r="135" spans="1:24" s="14" customFormat="1" ht="12" customHeight="1" x14ac:dyDescent="0.2">
      <c r="A135" s="31"/>
      <c r="B135" s="116" t="s">
        <v>70</v>
      </c>
      <c r="C135" s="21"/>
      <c r="D135" s="21"/>
      <c r="E135" s="21"/>
      <c r="F135" s="21"/>
      <c r="G135" s="21"/>
      <c r="H135" s="21"/>
      <c r="I135" s="21"/>
      <c r="J135" s="21"/>
      <c r="K135" s="21"/>
      <c r="L135" s="21"/>
      <c r="M135" s="21"/>
      <c r="N135" s="131"/>
      <c r="O135" s="191"/>
      <c r="P135" s="105"/>
      <c r="Q135" s="105"/>
      <c r="R135" s="105"/>
      <c r="S135" s="105"/>
      <c r="T135" s="105"/>
      <c r="U135" s="105"/>
      <c r="V135" s="105"/>
      <c r="W135" s="31"/>
      <c r="X135" s="101"/>
    </row>
    <row r="136" spans="1:24" s="14" customFormat="1" ht="12" customHeight="1" x14ac:dyDescent="0.2">
      <c r="A136" s="31"/>
      <c r="B136" s="10" t="s">
        <v>72</v>
      </c>
      <c r="C136" s="135">
        <f t="shared" ref="C136:N136" si="66">SUM(C137:C142)</f>
        <v>-19</v>
      </c>
      <c r="D136" s="135">
        <f t="shared" si="66"/>
        <v>-87</v>
      </c>
      <c r="E136" s="135">
        <f t="shared" si="66"/>
        <v>-255</v>
      </c>
      <c r="F136" s="135">
        <f t="shared" si="66"/>
        <v>-155</v>
      </c>
      <c r="G136" s="135">
        <f t="shared" si="66"/>
        <v>-106</v>
      </c>
      <c r="H136" s="135">
        <f t="shared" si="66"/>
        <v>-106</v>
      </c>
      <c r="I136" s="135">
        <f t="shared" si="66"/>
        <v>-174</v>
      </c>
      <c r="J136" s="135">
        <f t="shared" si="66"/>
        <v>-242</v>
      </c>
      <c r="K136" s="135">
        <f t="shared" si="66"/>
        <v>-280</v>
      </c>
      <c r="L136" s="135">
        <f t="shared" si="66"/>
        <v>-440</v>
      </c>
      <c r="M136" s="135">
        <f t="shared" si="66"/>
        <v>-242</v>
      </c>
      <c r="N136" s="172">
        <f t="shared" si="66"/>
        <v>-342</v>
      </c>
      <c r="O136" s="191"/>
      <c r="P136" s="105"/>
      <c r="Q136" s="105"/>
      <c r="R136" s="105"/>
      <c r="S136" s="105"/>
      <c r="T136" s="105"/>
      <c r="U136" s="105"/>
      <c r="V136" s="105"/>
      <c r="W136" s="31"/>
      <c r="X136" s="101"/>
    </row>
    <row r="137" spans="1:24" s="14" customFormat="1" ht="12" customHeight="1" outlineLevel="1" x14ac:dyDescent="0.2">
      <c r="A137" s="31"/>
      <c r="B137" s="42" t="s">
        <v>37</v>
      </c>
      <c r="C137" s="21">
        <f t="shared" ref="C137:N137" si="67">-C46*$S83</f>
        <v>-19</v>
      </c>
      <c r="D137" s="21">
        <f t="shared" si="67"/>
        <v>-38</v>
      </c>
      <c r="E137" s="21">
        <f t="shared" si="67"/>
        <v>-57</v>
      </c>
      <c r="F137" s="21">
        <f t="shared" si="67"/>
        <v>-57</v>
      </c>
      <c r="G137" s="21">
        <f t="shared" si="67"/>
        <v>-57</v>
      </c>
      <c r="H137" s="21">
        <f t="shared" si="67"/>
        <v>-57</v>
      </c>
      <c r="I137" s="21">
        <f t="shared" si="67"/>
        <v>-76</v>
      </c>
      <c r="J137" s="21">
        <f t="shared" si="67"/>
        <v>-95</v>
      </c>
      <c r="K137" s="21">
        <f t="shared" si="67"/>
        <v>-133</v>
      </c>
      <c r="L137" s="21">
        <f t="shared" si="67"/>
        <v>-95</v>
      </c>
      <c r="M137" s="21">
        <f t="shared" si="67"/>
        <v>-95</v>
      </c>
      <c r="N137" s="131">
        <f t="shared" si="67"/>
        <v>-95</v>
      </c>
      <c r="O137" s="191"/>
      <c r="P137" s="105"/>
      <c r="Q137" s="105"/>
      <c r="R137" s="105"/>
      <c r="S137" s="105"/>
      <c r="T137" s="105"/>
      <c r="U137" s="105"/>
      <c r="V137" s="105"/>
      <c r="W137" s="31"/>
      <c r="X137" s="101"/>
    </row>
    <row r="138" spans="1:24" s="14" customFormat="1" ht="12" customHeight="1" outlineLevel="1" x14ac:dyDescent="0.2">
      <c r="A138" s="31"/>
      <c r="B138" s="42" t="s">
        <v>35</v>
      </c>
      <c r="C138" s="21">
        <f t="shared" ref="C138:N138" si="68">-C47*$S84</f>
        <v>0</v>
      </c>
      <c r="D138" s="21">
        <f t="shared" si="68"/>
        <v>0</v>
      </c>
      <c r="E138" s="21">
        <f t="shared" si="68"/>
        <v>0</v>
      </c>
      <c r="F138" s="21">
        <f t="shared" si="68"/>
        <v>0</v>
      </c>
      <c r="G138" s="21">
        <f t="shared" si="68"/>
        <v>0</v>
      </c>
      <c r="H138" s="21">
        <f t="shared" si="68"/>
        <v>0</v>
      </c>
      <c r="I138" s="21">
        <f t="shared" si="68"/>
        <v>0</v>
      </c>
      <c r="J138" s="21">
        <f t="shared" si="68"/>
        <v>0</v>
      </c>
      <c r="K138" s="21">
        <f t="shared" si="68"/>
        <v>0</v>
      </c>
      <c r="L138" s="21">
        <f t="shared" si="68"/>
        <v>0</v>
      </c>
      <c r="M138" s="21">
        <f t="shared" si="68"/>
        <v>0</v>
      </c>
      <c r="N138" s="131">
        <f t="shared" si="68"/>
        <v>0</v>
      </c>
      <c r="O138" s="191"/>
      <c r="P138" s="105"/>
      <c r="Q138" s="105"/>
      <c r="R138" s="105"/>
      <c r="S138" s="105"/>
      <c r="T138" s="105"/>
      <c r="U138" s="105"/>
      <c r="V138" s="105"/>
      <c r="W138" s="31"/>
      <c r="X138" s="101"/>
    </row>
    <row r="139" spans="1:24" s="14" customFormat="1" ht="12" customHeight="1" outlineLevel="1" x14ac:dyDescent="0.2">
      <c r="A139" s="31"/>
      <c r="B139" s="42" t="s">
        <v>36</v>
      </c>
      <c r="C139" s="21">
        <f t="shared" ref="C139:N139" si="69">-C48*$S85</f>
        <v>0</v>
      </c>
      <c r="D139" s="21">
        <f t="shared" si="69"/>
        <v>-49</v>
      </c>
      <c r="E139" s="21">
        <f t="shared" si="69"/>
        <v>-49</v>
      </c>
      <c r="F139" s="21">
        <f t="shared" si="69"/>
        <v>-98</v>
      </c>
      <c r="G139" s="21">
        <f t="shared" si="69"/>
        <v>-49</v>
      </c>
      <c r="H139" s="21">
        <f t="shared" si="69"/>
        <v>-49</v>
      </c>
      <c r="I139" s="21">
        <f t="shared" si="69"/>
        <v>-98</v>
      </c>
      <c r="J139" s="21">
        <f t="shared" si="69"/>
        <v>-147</v>
      </c>
      <c r="K139" s="21">
        <f t="shared" si="69"/>
        <v>-147</v>
      </c>
      <c r="L139" s="21">
        <f t="shared" si="69"/>
        <v>-196</v>
      </c>
      <c r="M139" s="21">
        <f t="shared" si="69"/>
        <v>-147</v>
      </c>
      <c r="N139" s="131">
        <f t="shared" si="69"/>
        <v>-98</v>
      </c>
      <c r="O139" s="191"/>
      <c r="P139" s="105"/>
      <c r="Q139" s="105"/>
      <c r="R139" s="105"/>
      <c r="S139" s="105"/>
      <c r="T139" s="105"/>
      <c r="U139" s="105"/>
      <c r="V139" s="105"/>
      <c r="W139" s="31"/>
      <c r="X139" s="101"/>
    </row>
    <row r="140" spans="1:24" s="14" customFormat="1" ht="12" customHeight="1" outlineLevel="1" x14ac:dyDescent="0.2">
      <c r="A140" s="31"/>
      <c r="B140" s="42" t="s">
        <v>32</v>
      </c>
      <c r="C140" s="21">
        <f t="shared" ref="C140:N140" si="70">-C49*$S86</f>
        <v>0</v>
      </c>
      <c r="D140" s="21">
        <f t="shared" si="70"/>
        <v>0</v>
      </c>
      <c r="E140" s="21">
        <f t="shared" si="70"/>
        <v>0</v>
      </c>
      <c r="F140" s="21">
        <f t="shared" si="70"/>
        <v>0</v>
      </c>
      <c r="G140" s="21">
        <f t="shared" si="70"/>
        <v>0</v>
      </c>
      <c r="H140" s="21">
        <f t="shared" si="70"/>
        <v>0</v>
      </c>
      <c r="I140" s="21">
        <f t="shared" si="70"/>
        <v>0</v>
      </c>
      <c r="J140" s="21">
        <f t="shared" si="70"/>
        <v>0</v>
      </c>
      <c r="K140" s="21">
        <f t="shared" si="70"/>
        <v>0</v>
      </c>
      <c r="L140" s="21">
        <f t="shared" si="70"/>
        <v>0</v>
      </c>
      <c r="M140" s="21">
        <f t="shared" si="70"/>
        <v>0</v>
      </c>
      <c r="N140" s="131">
        <f t="shared" si="70"/>
        <v>0</v>
      </c>
      <c r="O140" s="191"/>
      <c r="P140" s="105"/>
      <c r="Q140" s="105"/>
      <c r="R140" s="105"/>
      <c r="S140" s="105"/>
      <c r="T140" s="105"/>
      <c r="U140" s="105"/>
      <c r="V140" s="105"/>
      <c r="W140" s="31"/>
      <c r="X140" s="101"/>
    </row>
    <row r="141" spans="1:24" s="14" customFormat="1" ht="12" customHeight="1" outlineLevel="1" x14ac:dyDescent="0.2">
      <c r="A141" s="31"/>
      <c r="B141" s="42" t="s">
        <v>33</v>
      </c>
      <c r="C141" s="21">
        <f t="shared" ref="C141:N141" si="71">-C50*$S87</f>
        <v>0</v>
      </c>
      <c r="D141" s="21">
        <f t="shared" si="71"/>
        <v>0</v>
      </c>
      <c r="E141" s="21">
        <f t="shared" si="71"/>
        <v>-149</v>
      </c>
      <c r="F141" s="21">
        <f t="shared" si="71"/>
        <v>0</v>
      </c>
      <c r="G141" s="21">
        <f t="shared" si="71"/>
        <v>0</v>
      </c>
      <c r="H141" s="21">
        <f t="shared" si="71"/>
        <v>0</v>
      </c>
      <c r="I141" s="21">
        <f t="shared" si="71"/>
        <v>0</v>
      </c>
      <c r="J141" s="21">
        <f t="shared" si="71"/>
        <v>0</v>
      </c>
      <c r="K141" s="21">
        <f t="shared" si="71"/>
        <v>0</v>
      </c>
      <c r="L141" s="21">
        <f t="shared" si="71"/>
        <v>-149</v>
      </c>
      <c r="M141" s="21">
        <f t="shared" si="71"/>
        <v>0</v>
      </c>
      <c r="N141" s="131">
        <f t="shared" si="71"/>
        <v>-149</v>
      </c>
      <c r="O141" s="191"/>
      <c r="P141" s="105"/>
      <c r="Q141" s="105"/>
      <c r="R141" s="105"/>
      <c r="S141" s="105"/>
      <c r="T141" s="105"/>
      <c r="U141" s="105"/>
      <c r="V141" s="105"/>
      <c r="W141" s="31"/>
      <c r="X141" s="101"/>
    </row>
    <row r="142" spans="1:24" s="14" customFormat="1" ht="12" customHeight="1" outlineLevel="1" x14ac:dyDescent="0.2">
      <c r="A142" s="31"/>
      <c r="B142" s="42" t="s">
        <v>34</v>
      </c>
      <c r="C142" s="21">
        <f t="shared" ref="C142:N142" si="72">-C51*$S88</f>
        <v>0</v>
      </c>
      <c r="D142" s="21">
        <f t="shared" si="72"/>
        <v>0</v>
      </c>
      <c r="E142" s="21">
        <f t="shared" si="72"/>
        <v>0</v>
      </c>
      <c r="F142" s="21">
        <f t="shared" si="72"/>
        <v>0</v>
      </c>
      <c r="G142" s="21">
        <f t="shared" si="72"/>
        <v>0</v>
      </c>
      <c r="H142" s="21">
        <f t="shared" si="72"/>
        <v>0</v>
      </c>
      <c r="I142" s="21">
        <f t="shared" si="72"/>
        <v>0</v>
      </c>
      <c r="J142" s="21">
        <f t="shared" si="72"/>
        <v>0</v>
      </c>
      <c r="K142" s="21">
        <f t="shared" si="72"/>
        <v>0</v>
      </c>
      <c r="L142" s="21">
        <f t="shared" si="72"/>
        <v>0</v>
      </c>
      <c r="M142" s="21">
        <f t="shared" si="72"/>
        <v>0</v>
      </c>
      <c r="N142" s="131">
        <f t="shared" si="72"/>
        <v>0</v>
      </c>
      <c r="O142" s="191"/>
      <c r="P142" s="105"/>
      <c r="Q142" s="105"/>
      <c r="R142" s="105"/>
      <c r="S142" s="105"/>
      <c r="T142" s="105"/>
      <c r="U142" s="105"/>
      <c r="V142" s="105"/>
      <c r="W142" s="31"/>
      <c r="X142" s="101"/>
    </row>
    <row r="143" spans="1:24" s="14" customFormat="1" ht="12" customHeight="1" outlineLevel="1" x14ac:dyDescent="0.2">
      <c r="A143" s="31"/>
      <c r="B143" s="42"/>
      <c r="C143" s="21"/>
      <c r="D143" s="21"/>
      <c r="E143" s="21"/>
      <c r="F143" s="21"/>
      <c r="G143" s="21"/>
      <c r="H143" s="21"/>
      <c r="I143" s="21"/>
      <c r="J143" s="21"/>
      <c r="K143" s="21"/>
      <c r="L143" s="21"/>
      <c r="M143" s="21"/>
      <c r="N143" s="131"/>
      <c r="O143" s="191"/>
      <c r="P143" s="105"/>
      <c r="Q143" s="105"/>
      <c r="R143" s="105"/>
      <c r="S143" s="105"/>
      <c r="T143" s="105"/>
      <c r="U143" s="105"/>
      <c r="V143" s="105"/>
      <c r="W143" s="31"/>
      <c r="X143" s="101"/>
    </row>
    <row r="144" spans="1:24" s="14" customFormat="1" ht="12" customHeight="1" x14ac:dyDescent="0.2">
      <c r="A144" s="31"/>
      <c r="B144" s="10" t="s">
        <v>73</v>
      </c>
      <c r="C144" s="135">
        <f t="shared" ref="C144:N144" si="73">SUM(C145:C150)</f>
        <v>-30</v>
      </c>
      <c r="D144" s="135">
        <f t="shared" si="73"/>
        <v>-230</v>
      </c>
      <c r="E144" s="135">
        <f t="shared" si="73"/>
        <v>-130</v>
      </c>
      <c r="F144" s="135">
        <f t="shared" si="73"/>
        <v>-190</v>
      </c>
      <c r="G144" s="135">
        <f t="shared" si="73"/>
        <v>-130</v>
      </c>
      <c r="H144" s="135">
        <f t="shared" si="73"/>
        <v>-160</v>
      </c>
      <c r="I144" s="135">
        <f t="shared" si="73"/>
        <v>-290</v>
      </c>
      <c r="J144" s="135">
        <f t="shared" si="73"/>
        <v>-150</v>
      </c>
      <c r="K144" s="135">
        <f t="shared" si="73"/>
        <v>-190</v>
      </c>
      <c r="L144" s="135">
        <f t="shared" si="73"/>
        <v>-190</v>
      </c>
      <c r="M144" s="135">
        <f t="shared" si="73"/>
        <v>-30</v>
      </c>
      <c r="N144" s="172">
        <f t="shared" si="73"/>
        <v>-30</v>
      </c>
      <c r="O144" s="191"/>
      <c r="P144" s="105"/>
      <c r="Q144" s="105"/>
      <c r="R144" s="105"/>
      <c r="S144" s="105"/>
      <c r="T144" s="105"/>
      <c r="U144" s="105"/>
      <c r="V144" s="105"/>
      <c r="W144" s="31"/>
      <c r="X144" s="101"/>
    </row>
    <row r="145" spans="1:24" s="14" customFormat="1" ht="12" customHeight="1" outlineLevel="1" x14ac:dyDescent="0.2">
      <c r="A145" s="31"/>
      <c r="B145" s="115" t="s">
        <v>46</v>
      </c>
      <c r="C145" s="21">
        <f t="shared" ref="C145:N145" si="74">-C70*($S85-$S83)</f>
        <v>-30</v>
      </c>
      <c r="D145" s="21">
        <f t="shared" si="74"/>
        <v>0</v>
      </c>
      <c r="E145" s="21">
        <f t="shared" si="74"/>
        <v>-30</v>
      </c>
      <c r="F145" s="21">
        <f t="shared" si="74"/>
        <v>-60</v>
      </c>
      <c r="G145" s="21">
        <f t="shared" si="74"/>
        <v>-30</v>
      </c>
      <c r="H145" s="21">
        <f t="shared" si="74"/>
        <v>-30</v>
      </c>
      <c r="I145" s="21">
        <f t="shared" si="74"/>
        <v>-60</v>
      </c>
      <c r="J145" s="21">
        <f t="shared" si="74"/>
        <v>-150</v>
      </c>
      <c r="K145" s="21">
        <f t="shared" si="74"/>
        <v>-60</v>
      </c>
      <c r="L145" s="21">
        <f t="shared" si="74"/>
        <v>-90</v>
      </c>
      <c r="M145" s="21">
        <f t="shared" si="74"/>
        <v>-30</v>
      </c>
      <c r="N145" s="131">
        <f t="shared" si="74"/>
        <v>-30</v>
      </c>
      <c r="O145" s="191"/>
      <c r="P145" s="105"/>
      <c r="Q145" s="105"/>
      <c r="R145" s="105"/>
      <c r="S145" s="105"/>
      <c r="T145" s="105"/>
      <c r="U145" s="105"/>
      <c r="V145" s="105"/>
      <c r="W145" s="31"/>
      <c r="X145" s="101"/>
    </row>
    <row r="146" spans="1:24" s="14" customFormat="1" ht="12" customHeight="1" outlineLevel="1" x14ac:dyDescent="0.2">
      <c r="A146" s="31"/>
      <c r="B146" s="115" t="s">
        <v>47</v>
      </c>
      <c r="C146" s="21">
        <f t="shared" ref="C146:N146" si="75">-C71*($S86-$S84)</f>
        <v>0</v>
      </c>
      <c r="D146" s="21">
        <f t="shared" si="75"/>
        <v>0</v>
      </c>
      <c r="E146" s="21">
        <f t="shared" si="75"/>
        <v>0</v>
      </c>
      <c r="F146" s="21">
        <f t="shared" si="75"/>
        <v>0</v>
      </c>
      <c r="G146" s="21">
        <f t="shared" si="75"/>
        <v>0</v>
      </c>
      <c r="H146" s="21">
        <f t="shared" si="75"/>
        <v>0</v>
      </c>
      <c r="I146" s="21">
        <f t="shared" si="75"/>
        <v>0</v>
      </c>
      <c r="J146" s="21">
        <f t="shared" si="75"/>
        <v>0</v>
      </c>
      <c r="K146" s="21">
        <f t="shared" si="75"/>
        <v>0</v>
      </c>
      <c r="L146" s="21">
        <f t="shared" si="75"/>
        <v>0</v>
      </c>
      <c r="M146" s="21">
        <f t="shared" si="75"/>
        <v>0</v>
      </c>
      <c r="N146" s="131">
        <f t="shared" si="75"/>
        <v>0</v>
      </c>
      <c r="O146" s="191"/>
      <c r="P146" s="105"/>
      <c r="Q146" s="105"/>
      <c r="R146" s="105"/>
      <c r="S146" s="105"/>
      <c r="T146" s="105"/>
      <c r="U146" s="105"/>
      <c r="V146" s="105"/>
      <c r="W146" s="31"/>
      <c r="X146" s="101"/>
    </row>
    <row r="147" spans="1:24" s="14" customFormat="1" ht="12" customHeight="1" outlineLevel="1" x14ac:dyDescent="0.2">
      <c r="A147" s="31"/>
      <c r="B147" s="115" t="s">
        <v>48</v>
      </c>
      <c r="C147" s="21">
        <f t="shared" ref="C147:N147" si="76">-C72*($S87-$S85)</f>
        <v>0</v>
      </c>
      <c r="D147" s="21">
        <f t="shared" si="76"/>
        <v>-100</v>
      </c>
      <c r="E147" s="21">
        <f t="shared" si="76"/>
        <v>-100</v>
      </c>
      <c r="F147" s="21">
        <f t="shared" si="76"/>
        <v>0</v>
      </c>
      <c r="G147" s="21">
        <f t="shared" si="76"/>
        <v>-100</v>
      </c>
      <c r="H147" s="21">
        <f t="shared" si="76"/>
        <v>0</v>
      </c>
      <c r="I147" s="21">
        <f t="shared" si="76"/>
        <v>-100</v>
      </c>
      <c r="J147" s="21">
        <f t="shared" si="76"/>
        <v>0</v>
      </c>
      <c r="K147" s="21">
        <f t="shared" si="76"/>
        <v>0</v>
      </c>
      <c r="L147" s="21">
        <f t="shared" si="76"/>
        <v>-100</v>
      </c>
      <c r="M147" s="21">
        <f t="shared" si="76"/>
        <v>0</v>
      </c>
      <c r="N147" s="131">
        <f t="shared" si="76"/>
        <v>0</v>
      </c>
      <c r="O147" s="191"/>
      <c r="P147" s="105"/>
      <c r="Q147" s="105"/>
      <c r="R147" s="105"/>
      <c r="S147" s="105"/>
      <c r="T147" s="105"/>
      <c r="U147" s="105"/>
      <c r="V147" s="105"/>
      <c r="W147" s="31"/>
      <c r="X147" s="101"/>
    </row>
    <row r="148" spans="1:24" s="14" customFormat="1" ht="12" customHeight="1" outlineLevel="1" x14ac:dyDescent="0.2">
      <c r="A148" s="31"/>
      <c r="B148" s="115" t="s">
        <v>49</v>
      </c>
      <c r="C148" s="21">
        <f t="shared" ref="C148:N148" si="77">-C73*($S88-$S86)</f>
        <v>0</v>
      </c>
      <c r="D148" s="21">
        <f t="shared" si="77"/>
        <v>0</v>
      </c>
      <c r="E148" s="21">
        <f t="shared" si="77"/>
        <v>0</v>
      </c>
      <c r="F148" s="21">
        <f t="shared" si="77"/>
        <v>0</v>
      </c>
      <c r="G148" s="21">
        <f t="shared" si="77"/>
        <v>0</v>
      </c>
      <c r="H148" s="21">
        <f t="shared" si="77"/>
        <v>0</v>
      </c>
      <c r="I148" s="21">
        <f t="shared" si="77"/>
        <v>0</v>
      </c>
      <c r="J148" s="21">
        <f t="shared" si="77"/>
        <v>0</v>
      </c>
      <c r="K148" s="21">
        <f t="shared" si="77"/>
        <v>0</v>
      </c>
      <c r="L148" s="21">
        <f t="shared" si="77"/>
        <v>0</v>
      </c>
      <c r="M148" s="21">
        <f t="shared" si="77"/>
        <v>0</v>
      </c>
      <c r="N148" s="131">
        <f t="shared" si="77"/>
        <v>0</v>
      </c>
      <c r="O148" s="191"/>
      <c r="P148" s="105"/>
      <c r="Q148" s="105"/>
      <c r="R148" s="105"/>
      <c r="S148" s="105"/>
      <c r="T148" s="105"/>
      <c r="U148" s="105"/>
      <c r="V148" s="105"/>
      <c r="W148" s="31"/>
      <c r="X148" s="101"/>
    </row>
    <row r="149" spans="1:24" s="14" customFormat="1" ht="12" customHeight="1" outlineLevel="1" x14ac:dyDescent="0.2">
      <c r="A149" s="31"/>
      <c r="B149" s="115" t="s">
        <v>50</v>
      </c>
      <c r="C149" s="21">
        <f t="shared" ref="C149:N149" si="78">-C74*($S87-$S83)</f>
        <v>0</v>
      </c>
      <c r="D149" s="21">
        <f t="shared" si="78"/>
        <v>-130</v>
      </c>
      <c r="E149" s="21">
        <f t="shared" si="78"/>
        <v>0</v>
      </c>
      <c r="F149" s="21">
        <f t="shared" si="78"/>
        <v>-130</v>
      </c>
      <c r="G149" s="21">
        <f t="shared" si="78"/>
        <v>0</v>
      </c>
      <c r="H149" s="21">
        <f t="shared" si="78"/>
        <v>-130</v>
      </c>
      <c r="I149" s="21">
        <f t="shared" si="78"/>
        <v>-130</v>
      </c>
      <c r="J149" s="21">
        <f t="shared" si="78"/>
        <v>0</v>
      </c>
      <c r="K149" s="21">
        <f t="shared" si="78"/>
        <v>-130</v>
      </c>
      <c r="L149" s="21">
        <f t="shared" si="78"/>
        <v>0</v>
      </c>
      <c r="M149" s="21">
        <f t="shared" si="78"/>
        <v>0</v>
      </c>
      <c r="N149" s="131">
        <f t="shared" si="78"/>
        <v>0</v>
      </c>
      <c r="O149" s="191"/>
      <c r="P149" s="105"/>
      <c r="Q149" s="105"/>
      <c r="R149" s="105"/>
      <c r="S149" s="105"/>
      <c r="T149" s="105"/>
      <c r="U149" s="105"/>
      <c r="V149" s="105"/>
      <c r="W149" s="31"/>
      <c r="X149" s="101"/>
    </row>
    <row r="150" spans="1:24" s="14" customFormat="1" ht="12" customHeight="1" outlineLevel="1" x14ac:dyDescent="0.2">
      <c r="A150" s="31"/>
      <c r="B150" s="115" t="s">
        <v>51</v>
      </c>
      <c r="C150" s="21">
        <f t="shared" ref="C150:N150" si="79">-C75*($S88-$S84)</f>
        <v>0</v>
      </c>
      <c r="D150" s="21">
        <f t="shared" si="79"/>
        <v>0</v>
      </c>
      <c r="E150" s="21">
        <f t="shared" si="79"/>
        <v>0</v>
      </c>
      <c r="F150" s="21">
        <f t="shared" si="79"/>
        <v>0</v>
      </c>
      <c r="G150" s="21">
        <f t="shared" si="79"/>
        <v>0</v>
      </c>
      <c r="H150" s="21">
        <f t="shared" si="79"/>
        <v>0</v>
      </c>
      <c r="I150" s="21">
        <f t="shared" si="79"/>
        <v>0</v>
      </c>
      <c r="J150" s="21">
        <f t="shared" si="79"/>
        <v>0</v>
      </c>
      <c r="K150" s="21">
        <f t="shared" si="79"/>
        <v>0</v>
      </c>
      <c r="L150" s="21">
        <f t="shared" si="79"/>
        <v>0</v>
      </c>
      <c r="M150" s="21">
        <f t="shared" si="79"/>
        <v>0</v>
      </c>
      <c r="N150" s="131">
        <f t="shared" si="79"/>
        <v>0</v>
      </c>
      <c r="O150" s="191"/>
      <c r="P150" s="105"/>
      <c r="Q150" s="105"/>
      <c r="R150" s="105"/>
      <c r="S150" s="105"/>
      <c r="T150" s="105"/>
      <c r="U150" s="105"/>
      <c r="V150" s="105"/>
      <c r="W150" s="31"/>
      <c r="X150" s="101"/>
    </row>
    <row r="151" spans="1:24" s="14" customFormat="1" ht="12" customHeight="1" outlineLevel="1" x14ac:dyDescent="0.2">
      <c r="A151" s="31"/>
      <c r="B151" s="115"/>
      <c r="C151" s="21"/>
      <c r="D151" s="21"/>
      <c r="E151" s="21"/>
      <c r="F151" s="21"/>
      <c r="G151" s="21"/>
      <c r="H151" s="21"/>
      <c r="I151" s="21"/>
      <c r="J151" s="21"/>
      <c r="K151" s="21"/>
      <c r="L151" s="21"/>
      <c r="M151" s="21"/>
      <c r="N151" s="131"/>
      <c r="O151" s="191"/>
      <c r="P151" s="105"/>
      <c r="Q151" s="105"/>
      <c r="R151" s="105"/>
      <c r="S151" s="105"/>
      <c r="T151" s="105"/>
      <c r="U151" s="105"/>
      <c r="V151" s="105"/>
      <c r="W151" s="31"/>
      <c r="X151" s="101"/>
    </row>
    <row r="152" spans="1:24" s="14" customFormat="1" ht="12" customHeight="1" x14ac:dyDescent="0.2">
      <c r="A152" s="31"/>
      <c r="B152" s="66" t="s">
        <v>83</v>
      </c>
      <c r="C152" s="93">
        <f t="shared" ref="C152:N152" si="80">-(C137+C139+C141+C145+C147+C149)/(C111+C113+C115)</f>
        <v>2.387914230019493E-2</v>
      </c>
      <c r="D152" s="93">
        <f t="shared" si="80"/>
        <v>9.4570405727923634E-2</v>
      </c>
      <c r="E152" s="93">
        <f t="shared" si="80"/>
        <v>7.7200721876879888E-2</v>
      </c>
      <c r="F152" s="93">
        <f t="shared" si="80"/>
        <v>5.6678166584524396E-2</v>
      </c>
      <c r="G152" s="93">
        <f t="shared" si="80"/>
        <v>3.0330291736280685E-2</v>
      </c>
      <c r="H152" s="93">
        <f t="shared" si="80"/>
        <v>2.8654529785629646E-2</v>
      </c>
      <c r="I152" s="93">
        <f t="shared" si="80"/>
        <v>4.1270123632482433E-2</v>
      </c>
      <c r="J152" s="93">
        <f t="shared" si="80"/>
        <v>2.9024137420405747E-2</v>
      </c>
      <c r="K152" s="93">
        <f t="shared" si="80"/>
        <v>3.0297170115387094E-2</v>
      </c>
      <c r="L152" s="93">
        <f t="shared" si="80"/>
        <v>3.5238841033672669E-2</v>
      </c>
      <c r="M152" s="93">
        <f t="shared" si="80"/>
        <v>1.3594562175129948E-2</v>
      </c>
      <c r="N152" s="175">
        <f t="shared" si="80"/>
        <v>1.7057960381511372E-2</v>
      </c>
      <c r="O152" s="191"/>
      <c r="P152" s="105"/>
      <c r="Q152" s="105"/>
      <c r="R152" s="105"/>
      <c r="S152" s="105"/>
      <c r="T152" s="105"/>
      <c r="U152" s="105"/>
      <c r="V152" s="105"/>
      <c r="W152" s="31"/>
      <c r="X152" s="101"/>
    </row>
    <row r="153" spans="1:24" s="14" customFormat="1" ht="12" customHeight="1" outlineLevel="1" x14ac:dyDescent="0.2">
      <c r="A153" s="31"/>
      <c r="B153" s="42" t="s">
        <v>37</v>
      </c>
      <c r="C153" s="93">
        <f t="shared" ref="C153:N153" si="81">-C137/C111</f>
        <v>1.7857142857142856E-2</v>
      </c>
      <c r="D153" s="93">
        <f t="shared" si="81"/>
        <v>2.2727272727272728E-2</v>
      </c>
      <c r="E153" s="93">
        <f t="shared" si="81"/>
        <v>2.564102564102564E-2</v>
      </c>
      <c r="F153" s="93">
        <f t="shared" si="81"/>
        <v>2.0134228187919462E-2</v>
      </c>
      <c r="G153" s="93">
        <f t="shared" si="81"/>
        <v>1.5463917525773196E-2</v>
      </c>
      <c r="H153" s="93">
        <f t="shared" si="81"/>
        <v>1.3100436681222707E-2</v>
      </c>
      <c r="I153" s="93">
        <f t="shared" si="81"/>
        <v>1.4545454545454545E-2</v>
      </c>
      <c r="J153" s="93">
        <f t="shared" si="81"/>
        <v>1.5197568389057751E-2</v>
      </c>
      <c r="K153" s="93">
        <f t="shared" si="81"/>
        <v>1.8181818181818181E-2</v>
      </c>
      <c r="L153" s="93">
        <f t="shared" si="81"/>
        <v>1.1389521640091117E-2</v>
      </c>
      <c r="M153" s="93">
        <f t="shared" si="81"/>
        <v>1.002004008016032E-2</v>
      </c>
      <c r="N153" s="175">
        <f t="shared" si="81"/>
        <v>9.140767824497258E-3</v>
      </c>
      <c r="O153" s="191"/>
      <c r="P153" s="105"/>
      <c r="Q153" s="105"/>
      <c r="R153" s="105"/>
      <c r="S153" s="105"/>
      <c r="T153" s="105"/>
      <c r="U153" s="105"/>
      <c r="V153" s="105"/>
      <c r="W153" s="31"/>
      <c r="X153" s="101"/>
    </row>
    <row r="154" spans="1:24" s="14" customFormat="1" ht="12" customHeight="1" outlineLevel="1" x14ac:dyDescent="0.2">
      <c r="A154" s="31"/>
      <c r="B154" s="42" t="s">
        <v>35</v>
      </c>
      <c r="C154" s="259" t="s">
        <v>61</v>
      </c>
      <c r="D154" s="260"/>
      <c r="E154" s="260"/>
      <c r="F154" s="260"/>
      <c r="G154" s="260"/>
      <c r="H154" s="260"/>
      <c r="I154" s="260"/>
      <c r="J154" s="260"/>
      <c r="K154" s="260"/>
      <c r="L154" s="260"/>
      <c r="M154" s="260"/>
      <c r="N154" s="260"/>
      <c r="O154" s="191"/>
      <c r="P154" s="105"/>
      <c r="Q154" s="105"/>
      <c r="R154" s="105"/>
      <c r="S154" s="105"/>
      <c r="T154" s="105"/>
      <c r="U154" s="105"/>
      <c r="V154" s="105"/>
      <c r="W154" s="31"/>
      <c r="X154" s="101"/>
    </row>
    <row r="155" spans="1:24" s="14" customFormat="1" ht="12" customHeight="1" outlineLevel="1" x14ac:dyDescent="0.2">
      <c r="A155" s="31"/>
      <c r="B155" s="42" t="s">
        <v>36</v>
      </c>
      <c r="C155" s="93">
        <f t="shared" ref="C155:N155" si="82">-(C139+C145)/C113</f>
        <v>7.6530612244897961E-2</v>
      </c>
      <c r="D155" s="93">
        <f t="shared" si="82"/>
        <v>7.6923076923076927E-2</v>
      </c>
      <c r="E155" s="93">
        <f t="shared" si="82"/>
        <v>6.2009419152276292E-2</v>
      </c>
      <c r="F155" s="93">
        <f t="shared" si="82"/>
        <v>9.7711811997526279E-2</v>
      </c>
      <c r="G155" s="93">
        <f t="shared" si="82"/>
        <v>3.9323046291687404E-2</v>
      </c>
      <c r="H155" s="93">
        <f t="shared" si="82"/>
        <v>3.1004709576138146E-2</v>
      </c>
      <c r="I155" s="93">
        <f t="shared" si="82"/>
        <v>5.2007899934167212E-2</v>
      </c>
      <c r="J155" s="93">
        <f t="shared" si="82"/>
        <v>8.7843833185448097E-2</v>
      </c>
      <c r="K155" s="93">
        <f t="shared" si="82"/>
        <v>6.0349854227405249E-2</v>
      </c>
      <c r="L155" s="93">
        <f t="shared" si="82"/>
        <v>7.9955269779144536E-2</v>
      </c>
      <c r="M155" s="93">
        <f t="shared" si="82"/>
        <v>4.6310832025117737E-2</v>
      </c>
      <c r="N155" s="175">
        <f t="shared" si="82"/>
        <v>3.0025803424818202E-2</v>
      </c>
      <c r="O155" s="191"/>
      <c r="P155" s="105"/>
      <c r="Q155" s="105"/>
      <c r="R155" s="105"/>
      <c r="S155" s="105"/>
      <c r="T155" s="105"/>
      <c r="U155" s="105"/>
      <c r="V155" s="105"/>
      <c r="W155" s="31"/>
      <c r="X155" s="101"/>
    </row>
    <row r="156" spans="1:24" s="14" customFormat="1" ht="12" customHeight="1" outlineLevel="1" x14ac:dyDescent="0.2">
      <c r="A156" s="31"/>
      <c r="B156" s="42" t="s">
        <v>32</v>
      </c>
      <c r="C156" s="259" t="s">
        <v>61</v>
      </c>
      <c r="D156" s="260"/>
      <c r="E156" s="260"/>
      <c r="F156" s="260"/>
      <c r="G156" s="260"/>
      <c r="H156" s="260"/>
      <c r="I156" s="260"/>
      <c r="J156" s="260"/>
      <c r="K156" s="260"/>
      <c r="L156" s="260"/>
      <c r="M156" s="260"/>
      <c r="N156" s="260"/>
      <c r="O156" s="191"/>
      <c r="P156" s="105"/>
      <c r="Q156" s="105"/>
      <c r="R156" s="105"/>
      <c r="S156" s="105"/>
      <c r="T156" s="105"/>
      <c r="U156" s="105"/>
      <c r="V156" s="105"/>
      <c r="W156" s="31"/>
      <c r="X156" s="101"/>
    </row>
    <row r="157" spans="1:24" s="14" customFormat="1" ht="12" customHeight="1" outlineLevel="1" x14ac:dyDescent="0.2">
      <c r="A157" s="31"/>
      <c r="B157" s="42" t="s">
        <v>33</v>
      </c>
      <c r="C157" s="93">
        <f t="shared" ref="C157:N157" si="83">-(C141+C149+C147)/C115</f>
        <v>0</v>
      </c>
      <c r="D157" s="93">
        <f t="shared" si="83"/>
        <v>0.22051773729626079</v>
      </c>
      <c r="E157" s="93">
        <f t="shared" si="83"/>
        <v>0.16711409395973154</v>
      </c>
      <c r="F157" s="93">
        <f t="shared" si="83"/>
        <v>7.9316656497864554E-2</v>
      </c>
      <c r="G157" s="93">
        <f t="shared" si="83"/>
        <v>4.793863854266539E-2</v>
      </c>
      <c r="H157" s="93">
        <f t="shared" si="83"/>
        <v>5.4530201342281877E-2</v>
      </c>
      <c r="I157" s="93">
        <f t="shared" si="83"/>
        <v>7.7181208053691275E-2</v>
      </c>
      <c r="J157" s="93">
        <f t="shared" si="83"/>
        <v>0</v>
      </c>
      <c r="K157" s="93">
        <f t="shared" si="83"/>
        <v>2.7265100671140938E-2</v>
      </c>
      <c r="L157" s="93">
        <f t="shared" si="83"/>
        <v>4.1778523489932884E-2</v>
      </c>
      <c r="M157" s="93">
        <f t="shared" si="83"/>
        <v>0</v>
      </c>
      <c r="N157" s="175">
        <f t="shared" si="83"/>
        <v>2.0833333333333332E-2</v>
      </c>
      <c r="O157" s="191"/>
      <c r="P157" s="105"/>
      <c r="Q157" s="105"/>
      <c r="R157" s="105"/>
      <c r="S157" s="105"/>
      <c r="T157" s="105"/>
      <c r="U157" s="105"/>
      <c r="V157" s="105"/>
      <c r="W157" s="31"/>
      <c r="X157" s="101"/>
    </row>
    <row r="158" spans="1:24" s="14" customFormat="1" ht="12" customHeight="1" outlineLevel="1" x14ac:dyDescent="0.2">
      <c r="A158" s="31"/>
      <c r="B158" s="42" t="s">
        <v>34</v>
      </c>
      <c r="C158" s="259" t="s">
        <v>61</v>
      </c>
      <c r="D158" s="260"/>
      <c r="E158" s="260"/>
      <c r="F158" s="260"/>
      <c r="G158" s="260"/>
      <c r="H158" s="260"/>
      <c r="I158" s="260"/>
      <c r="J158" s="260"/>
      <c r="K158" s="260"/>
      <c r="L158" s="260"/>
      <c r="M158" s="260"/>
      <c r="N158" s="260"/>
      <c r="O158" s="191"/>
      <c r="P158" s="105"/>
      <c r="Q158" s="105"/>
      <c r="R158" s="105"/>
      <c r="S158" s="105"/>
      <c r="T158" s="105"/>
      <c r="U158" s="105"/>
      <c r="V158" s="105"/>
      <c r="W158" s="31"/>
      <c r="X158" s="101"/>
    </row>
    <row r="159" spans="1:24" s="14" customFormat="1" ht="12" customHeight="1" outlineLevel="1" x14ac:dyDescent="0.2">
      <c r="A159" s="31"/>
      <c r="B159" s="71"/>
      <c r="C159" s="93"/>
      <c r="D159" s="93"/>
      <c r="E159" s="93"/>
      <c r="F159" s="93"/>
      <c r="G159" s="93"/>
      <c r="H159" s="93"/>
      <c r="I159" s="93"/>
      <c r="J159" s="93"/>
      <c r="K159" s="93"/>
      <c r="L159" s="93"/>
      <c r="M159" s="93"/>
      <c r="N159" s="175"/>
      <c r="O159" s="191"/>
      <c r="P159" s="105"/>
      <c r="Q159" s="105"/>
      <c r="R159" s="105"/>
      <c r="S159" s="105"/>
      <c r="T159" s="105"/>
      <c r="U159" s="105"/>
      <c r="V159" s="105"/>
      <c r="W159" s="31"/>
      <c r="X159" s="101"/>
    </row>
    <row r="160" spans="1:24" s="14" customFormat="1" ht="12" customHeight="1" x14ac:dyDescent="0.2">
      <c r="A160" s="31"/>
      <c r="B160" s="66" t="s">
        <v>80</v>
      </c>
      <c r="C160" s="93">
        <f t="shared" ref="C160:N160" si="84">-(C128+C130+C132+C137+C139+C141+C145+C147+C149)/(C113+C111+C115)</f>
        <v>-5.4093567251461985E-2</v>
      </c>
      <c r="D160" s="93">
        <f t="shared" si="84"/>
        <v>-2.7744630071599045E-2</v>
      </c>
      <c r="E160" s="93">
        <f t="shared" si="84"/>
        <v>2.7070382995789052E-2</v>
      </c>
      <c r="F160" s="93">
        <f t="shared" si="84"/>
        <v>2.2178413011335635E-2</v>
      </c>
      <c r="G160" s="93">
        <f t="shared" si="84"/>
        <v>-5.6548001542218226E-3</v>
      </c>
      <c r="H160" s="93">
        <f t="shared" si="84"/>
        <v>-1.5081331466120867E-3</v>
      </c>
      <c r="I160" s="93">
        <f t="shared" si="84"/>
        <v>1.2452192475317975E-3</v>
      </c>
      <c r="J160" s="93">
        <f t="shared" si="84"/>
        <v>8.8849400266548197E-4</v>
      </c>
      <c r="K160" s="93">
        <f t="shared" si="84"/>
        <v>-4.5123444852704182E-3</v>
      </c>
      <c r="L160" s="93">
        <f t="shared" si="84"/>
        <v>1.678040049222508E-3</v>
      </c>
      <c r="M160" s="93">
        <f t="shared" si="84"/>
        <v>-8.3966413434626158E-3</v>
      </c>
      <c r="N160" s="175">
        <f t="shared" si="84"/>
        <v>-7.7035950110051358E-3</v>
      </c>
      <c r="O160" s="191"/>
      <c r="P160" s="105"/>
      <c r="Q160" s="105"/>
      <c r="R160" s="105"/>
      <c r="S160" s="105"/>
      <c r="T160" s="105"/>
      <c r="U160" s="105"/>
      <c r="V160" s="105"/>
      <c r="W160" s="31"/>
      <c r="X160" s="101"/>
    </row>
    <row r="161" spans="1:24" s="14" customFormat="1" ht="12" customHeight="1" x14ac:dyDescent="0.2">
      <c r="A161" s="31"/>
      <c r="B161" s="66"/>
      <c r="C161" s="21"/>
      <c r="D161" s="21"/>
      <c r="E161" s="21"/>
      <c r="F161" s="21"/>
      <c r="G161" s="21"/>
      <c r="H161" s="21"/>
      <c r="I161" s="21"/>
      <c r="J161" s="21"/>
      <c r="K161" s="21"/>
      <c r="L161" s="21"/>
      <c r="M161" s="21"/>
      <c r="N161" s="131"/>
      <c r="O161" s="191"/>
      <c r="P161" s="105"/>
      <c r="Q161" s="105"/>
      <c r="R161" s="105"/>
      <c r="S161" s="105"/>
      <c r="T161" s="105"/>
      <c r="U161" s="105"/>
      <c r="V161" s="105"/>
      <c r="W161" s="31"/>
      <c r="X161" s="101"/>
    </row>
    <row r="162" spans="1:24" s="14" customFormat="1" ht="12" customHeight="1" x14ac:dyDescent="0.2">
      <c r="A162" s="31"/>
      <c r="B162" s="71" t="s">
        <v>75</v>
      </c>
      <c r="C162" s="135">
        <f t="shared" ref="C162:N162" si="85">SUM(C163:C168)</f>
        <v>0</v>
      </c>
      <c r="D162" s="135">
        <f t="shared" si="85"/>
        <v>-3.7999999999999972</v>
      </c>
      <c r="E162" s="135">
        <f t="shared" si="85"/>
        <v>-17.399999999999991</v>
      </c>
      <c r="F162" s="135">
        <f t="shared" si="85"/>
        <v>-13.599999999999994</v>
      </c>
      <c r="G162" s="135">
        <f t="shared" si="85"/>
        <v>88.5</v>
      </c>
      <c r="H162" s="135">
        <f t="shared" si="85"/>
        <v>88.5</v>
      </c>
      <c r="I162" s="135">
        <f t="shared" si="85"/>
        <v>83.600000000000009</v>
      </c>
      <c r="J162" s="135">
        <f t="shared" si="85"/>
        <v>76.800000000000011</v>
      </c>
      <c r="K162" s="135">
        <f t="shared" si="85"/>
        <v>70.000000000000014</v>
      </c>
      <c r="L162" s="135">
        <f t="shared" si="85"/>
        <v>83.600000000000009</v>
      </c>
      <c r="M162" s="135">
        <f t="shared" si="85"/>
        <v>61.300000000000018</v>
      </c>
      <c r="N162" s="172">
        <f t="shared" si="85"/>
        <v>77.100000000000023</v>
      </c>
      <c r="O162" s="191"/>
      <c r="P162" s="105"/>
      <c r="Q162" s="105"/>
      <c r="R162" s="105"/>
      <c r="S162" s="105"/>
      <c r="T162" s="105"/>
      <c r="U162" s="105"/>
      <c r="V162" s="105"/>
      <c r="W162" s="31"/>
      <c r="X162" s="101"/>
    </row>
    <row r="163" spans="1:24" s="14" customFormat="1" ht="12" customHeight="1" outlineLevel="1" x14ac:dyDescent="0.2">
      <c r="A163" s="31"/>
      <c r="B163" s="115" t="s">
        <v>53</v>
      </c>
      <c r="C163" s="21">
        <f t="shared" ref="C163:N163" si="86">-C78*($S83-$S84)</f>
        <v>0</v>
      </c>
      <c r="D163" s="21">
        <f t="shared" si="86"/>
        <v>-3.7999999999999972</v>
      </c>
      <c r="E163" s="21">
        <f t="shared" si="86"/>
        <v>-7.5999999999999943</v>
      </c>
      <c r="F163" s="21">
        <f t="shared" si="86"/>
        <v>-3.7999999999999972</v>
      </c>
      <c r="G163" s="21">
        <f t="shared" si="86"/>
        <v>-7.5999999999999943</v>
      </c>
      <c r="H163" s="21">
        <f t="shared" si="86"/>
        <v>-7.5999999999999943</v>
      </c>
      <c r="I163" s="21">
        <f t="shared" si="86"/>
        <v>-7.5999999999999943</v>
      </c>
      <c r="J163" s="21">
        <f t="shared" si="86"/>
        <v>-9.4999999999999929</v>
      </c>
      <c r="K163" s="21">
        <f t="shared" si="86"/>
        <v>-11.399999999999991</v>
      </c>
      <c r="L163" s="21">
        <f t="shared" si="86"/>
        <v>-7.5999999999999943</v>
      </c>
      <c r="M163" s="21">
        <f t="shared" si="86"/>
        <v>-15.199999999999989</v>
      </c>
      <c r="N163" s="131">
        <f t="shared" si="86"/>
        <v>-18.999999999999986</v>
      </c>
      <c r="O163" s="191"/>
      <c r="P163" s="105"/>
      <c r="Q163" s="105"/>
      <c r="R163" s="105"/>
      <c r="S163" s="105"/>
      <c r="T163" s="105"/>
      <c r="U163" s="105"/>
      <c r="V163" s="105"/>
      <c r="W163" s="31"/>
      <c r="X163" s="101"/>
    </row>
    <row r="164" spans="1:24" s="14" customFormat="1" ht="12" customHeight="1" outlineLevel="1" x14ac:dyDescent="0.2">
      <c r="A164" s="31"/>
      <c r="B164" s="115" t="s">
        <v>54</v>
      </c>
      <c r="C164" s="21">
        <f t="shared" ref="C164:N164" si="87">-C79*($S85-$S86)</f>
        <v>0</v>
      </c>
      <c r="D164" s="21">
        <f t="shared" si="87"/>
        <v>0</v>
      </c>
      <c r="E164" s="21">
        <f t="shared" si="87"/>
        <v>-9.7999999999999972</v>
      </c>
      <c r="F164" s="21">
        <f t="shared" si="87"/>
        <v>-9.7999999999999972</v>
      </c>
      <c r="G164" s="21">
        <f t="shared" si="87"/>
        <v>-4.8999999999999986</v>
      </c>
      <c r="H164" s="21">
        <f t="shared" si="87"/>
        <v>-4.8999999999999986</v>
      </c>
      <c r="I164" s="21">
        <f t="shared" si="87"/>
        <v>-9.7999999999999972</v>
      </c>
      <c r="J164" s="21">
        <f t="shared" si="87"/>
        <v>-14.699999999999996</v>
      </c>
      <c r="K164" s="21">
        <f t="shared" si="87"/>
        <v>-19.599999999999994</v>
      </c>
      <c r="L164" s="21">
        <f t="shared" si="87"/>
        <v>-9.7999999999999972</v>
      </c>
      <c r="M164" s="21">
        <f t="shared" si="87"/>
        <v>-24.499999999999993</v>
      </c>
      <c r="N164" s="131">
        <f t="shared" si="87"/>
        <v>-4.8999999999999986</v>
      </c>
      <c r="O164" s="191"/>
      <c r="P164" s="105"/>
      <c r="Q164" s="105"/>
      <c r="R164" s="105"/>
      <c r="S164" s="105"/>
      <c r="T164" s="105"/>
      <c r="U164" s="105"/>
      <c r="V164" s="105"/>
      <c r="W164" s="31"/>
      <c r="X164" s="101"/>
    </row>
    <row r="165" spans="1:24" s="14" customFormat="1" ht="12" customHeight="1" outlineLevel="1" x14ac:dyDescent="0.2">
      <c r="A165" s="31"/>
      <c r="B165" s="115" t="s">
        <v>55</v>
      </c>
      <c r="C165" s="21">
        <f t="shared" ref="C165:N165" si="88">-C80*($S87-$S88)</f>
        <v>0</v>
      </c>
      <c r="D165" s="21">
        <f t="shared" si="88"/>
        <v>0</v>
      </c>
      <c r="E165" s="21">
        <f t="shared" si="88"/>
        <v>0</v>
      </c>
      <c r="F165" s="21">
        <f t="shared" si="88"/>
        <v>0</v>
      </c>
      <c r="G165" s="21">
        <f t="shared" si="88"/>
        <v>101</v>
      </c>
      <c r="H165" s="21">
        <f t="shared" si="88"/>
        <v>101</v>
      </c>
      <c r="I165" s="21">
        <f t="shared" si="88"/>
        <v>101</v>
      </c>
      <c r="J165" s="21">
        <f t="shared" si="88"/>
        <v>101</v>
      </c>
      <c r="K165" s="21">
        <f t="shared" si="88"/>
        <v>101</v>
      </c>
      <c r="L165" s="21">
        <f t="shared" si="88"/>
        <v>101</v>
      </c>
      <c r="M165" s="21">
        <f t="shared" si="88"/>
        <v>101</v>
      </c>
      <c r="N165" s="131">
        <f t="shared" si="88"/>
        <v>101</v>
      </c>
      <c r="O165" s="191"/>
      <c r="P165" s="105"/>
      <c r="Q165" s="105"/>
      <c r="R165" s="105"/>
      <c r="S165" s="105"/>
      <c r="T165" s="105"/>
      <c r="U165" s="105"/>
      <c r="V165" s="105"/>
      <c r="W165" s="31"/>
      <c r="X165" s="101"/>
    </row>
    <row r="166" spans="1:24" s="14" customFormat="1" ht="12" customHeight="1" outlineLevel="1" x14ac:dyDescent="0.2">
      <c r="A166" s="31"/>
      <c r="B166" s="115" t="s">
        <v>57</v>
      </c>
      <c r="C166" s="21">
        <f t="shared" ref="C166:N166" si="89">-C83*($S84-$S83)</f>
        <v>0</v>
      </c>
      <c r="D166" s="21">
        <f t="shared" si="89"/>
        <v>0</v>
      </c>
      <c r="E166" s="21">
        <f t="shared" si="89"/>
        <v>0</v>
      </c>
      <c r="F166" s="21">
        <f t="shared" si="89"/>
        <v>0</v>
      </c>
      <c r="G166" s="21">
        <f t="shared" si="89"/>
        <v>0</v>
      </c>
      <c r="H166" s="21">
        <f t="shared" si="89"/>
        <v>0</v>
      </c>
      <c r="I166" s="21">
        <f t="shared" si="89"/>
        <v>0</v>
      </c>
      <c r="J166" s="21">
        <f t="shared" si="89"/>
        <v>0</v>
      </c>
      <c r="K166" s="21">
        <f t="shared" si="89"/>
        <v>0</v>
      </c>
      <c r="L166" s="21">
        <f t="shared" si="89"/>
        <v>0</v>
      </c>
      <c r="M166" s="21">
        <f t="shared" si="89"/>
        <v>0</v>
      </c>
      <c r="N166" s="131">
        <f t="shared" si="89"/>
        <v>0</v>
      </c>
      <c r="O166" s="191"/>
      <c r="P166" s="105"/>
      <c r="Q166" s="105"/>
      <c r="R166" s="105"/>
      <c r="S166" s="105"/>
      <c r="T166" s="105"/>
      <c r="U166" s="105"/>
      <c r="V166" s="105"/>
      <c r="W166" s="31"/>
      <c r="X166" s="101"/>
    </row>
    <row r="167" spans="1:24" s="14" customFormat="1" ht="12" customHeight="1" outlineLevel="1" x14ac:dyDescent="0.2">
      <c r="A167" s="31"/>
      <c r="B167" s="115" t="s">
        <v>58</v>
      </c>
      <c r="C167" s="21">
        <f t="shared" ref="C167:N167" si="90">-C84*($S86-$S85)</f>
        <v>0</v>
      </c>
      <c r="D167" s="21">
        <f t="shared" si="90"/>
        <v>0</v>
      </c>
      <c r="E167" s="21">
        <f t="shared" si="90"/>
        <v>0</v>
      </c>
      <c r="F167" s="21">
        <f t="shared" si="90"/>
        <v>0</v>
      </c>
      <c r="G167" s="21">
        <f t="shared" si="90"/>
        <v>0</v>
      </c>
      <c r="H167" s="21">
        <f t="shared" si="90"/>
        <v>0</v>
      </c>
      <c r="I167" s="21">
        <f t="shared" si="90"/>
        <v>0</v>
      </c>
      <c r="J167" s="21">
        <f t="shared" si="90"/>
        <v>0</v>
      </c>
      <c r="K167" s="21">
        <f t="shared" si="90"/>
        <v>0</v>
      </c>
      <c r="L167" s="21">
        <f t="shared" si="90"/>
        <v>0</v>
      </c>
      <c r="M167" s="21">
        <f t="shared" si="90"/>
        <v>0</v>
      </c>
      <c r="N167" s="131">
        <f t="shared" si="90"/>
        <v>0</v>
      </c>
      <c r="O167" s="191"/>
      <c r="P167" s="105"/>
      <c r="Q167" s="105"/>
      <c r="R167" s="105"/>
      <c r="S167" s="105"/>
      <c r="T167" s="105"/>
      <c r="U167" s="105"/>
      <c r="V167" s="105"/>
      <c r="W167" s="31"/>
      <c r="X167" s="101"/>
    </row>
    <row r="168" spans="1:24" s="14" customFormat="1" ht="12" customHeight="1" outlineLevel="1" x14ac:dyDescent="0.2">
      <c r="A168" s="31"/>
      <c r="B168" s="115" t="s">
        <v>59</v>
      </c>
      <c r="C168" s="21">
        <f t="shared" ref="C168:N168" si="91">-C85*($S88-$S87)</f>
        <v>0</v>
      </c>
      <c r="D168" s="21">
        <f t="shared" si="91"/>
        <v>0</v>
      </c>
      <c r="E168" s="21">
        <f t="shared" si="91"/>
        <v>0</v>
      </c>
      <c r="F168" s="21">
        <f t="shared" si="91"/>
        <v>0</v>
      </c>
      <c r="G168" s="21">
        <f t="shared" si="91"/>
        <v>0</v>
      </c>
      <c r="H168" s="21">
        <f t="shared" si="91"/>
        <v>0</v>
      </c>
      <c r="I168" s="21">
        <f t="shared" si="91"/>
        <v>0</v>
      </c>
      <c r="J168" s="21">
        <f t="shared" si="91"/>
        <v>0</v>
      </c>
      <c r="K168" s="21">
        <f t="shared" si="91"/>
        <v>0</v>
      </c>
      <c r="L168" s="21">
        <f t="shared" si="91"/>
        <v>0</v>
      </c>
      <c r="M168" s="21">
        <f t="shared" si="91"/>
        <v>0</v>
      </c>
      <c r="N168" s="131">
        <f t="shared" si="91"/>
        <v>0</v>
      </c>
      <c r="O168" s="191"/>
      <c r="P168" s="105"/>
      <c r="Q168" s="105"/>
      <c r="R168" s="105"/>
      <c r="S168" s="105"/>
      <c r="T168" s="105"/>
      <c r="U168" s="105"/>
      <c r="V168" s="105"/>
      <c r="W168" s="31"/>
      <c r="X168" s="101"/>
    </row>
    <row r="169" spans="1:24" s="14" customFormat="1" ht="12" customHeight="1" x14ac:dyDescent="0.2">
      <c r="A169" s="31"/>
      <c r="B169" s="66"/>
      <c r="C169" s="21"/>
      <c r="D169" s="23"/>
      <c r="E169" s="23"/>
      <c r="F169" s="23"/>
      <c r="G169" s="23"/>
      <c r="H169" s="23"/>
      <c r="I169" s="23"/>
      <c r="J169" s="23"/>
      <c r="K169" s="23"/>
      <c r="L169" s="23"/>
      <c r="M169" s="23"/>
      <c r="N169" s="174"/>
      <c r="O169" s="191"/>
      <c r="P169" s="105"/>
      <c r="Q169" s="105"/>
      <c r="R169" s="105"/>
      <c r="S169" s="105"/>
      <c r="T169" s="105"/>
      <c r="U169" s="105"/>
      <c r="V169" s="105"/>
      <c r="W169" s="31"/>
      <c r="X169" s="101"/>
    </row>
    <row r="170" spans="1:24" s="72" customFormat="1" ht="12" customHeight="1" x14ac:dyDescent="0.2">
      <c r="A170" s="70"/>
      <c r="B170" s="71" t="s">
        <v>12</v>
      </c>
      <c r="C170" s="32">
        <f t="shared" ref="C170:N170" si="92">C119+C127+C136+C144+C162</f>
        <v>2549.3000000000002</v>
      </c>
      <c r="D170" s="32">
        <f t="shared" si="92"/>
        <v>3127.0999999999995</v>
      </c>
      <c r="E170" s="32">
        <f t="shared" si="92"/>
        <v>3381.0000000000005</v>
      </c>
      <c r="F170" s="32">
        <f t="shared" si="92"/>
        <v>3173.7000000000003</v>
      </c>
      <c r="G170" s="32">
        <f t="shared" si="92"/>
        <v>3452</v>
      </c>
      <c r="H170" s="32">
        <f t="shared" si="92"/>
        <v>3939.7</v>
      </c>
      <c r="I170" s="32">
        <f t="shared" si="92"/>
        <v>4318.3</v>
      </c>
      <c r="J170" s="32">
        <f t="shared" si="92"/>
        <v>4393.3</v>
      </c>
      <c r="K170" s="32">
        <f t="shared" si="92"/>
        <v>5113.8</v>
      </c>
      <c r="L170" s="32">
        <f t="shared" si="92"/>
        <v>5293.3</v>
      </c>
      <c r="M170" s="32">
        <f t="shared" si="92"/>
        <v>4529.2</v>
      </c>
      <c r="N170" s="132">
        <f t="shared" si="92"/>
        <v>5541.9000000000005</v>
      </c>
      <c r="O170" s="192"/>
      <c r="P170" s="105"/>
      <c r="Q170" s="105"/>
      <c r="R170" s="105"/>
      <c r="S170" s="105"/>
      <c r="T170" s="105"/>
      <c r="U170" s="105"/>
      <c r="V170" s="105"/>
      <c r="W170" s="70"/>
      <c r="X170" s="102"/>
    </row>
    <row r="171" spans="1:24" s="72" customFormat="1" ht="12" customHeight="1" x14ac:dyDescent="0.2">
      <c r="A171" s="70"/>
      <c r="B171" s="71"/>
      <c r="C171" s="32"/>
      <c r="D171" s="32"/>
      <c r="E171" s="32"/>
      <c r="F171" s="32"/>
      <c r="G171" s="32"/>
      <c r="H171" s="32"/>
      <c r="I171" s="32"/>
      <c r="J171" s="32"/>
      <c r="K171" s="32"/>
      <c r="L171" s="32"/>
      <c r="M171" s="32"/>
      <c r="N171" s="132"/>
      <c r="O171" s="192"/>
      <c r="P171" s="105"/>
      <c r="Q171" s="105"/>
      <c r="R171" s="105"/>
      <c r="S171" s="105"/>
      <c r="T171" s="105"/>
      <c r="U171" s="105"/>
      <c r="V171" s="105"/>
      <c r="W171" s="70"/>
      <c r="X171" s="102"/>
    </row>
    <row r="172" spans="1:24" s="72" customFormat="1" ht="12" customHeight="1" x14ac:dyDescent="0.2">
      <c r="A172" s="70"/>
      <c r="B172" s="71" t="s">
        <v>13</v>
      </c>
      <c r="C172" s="135">
        <f t="shared" ref="C172:N172" si="93">C174+C175+C177+C178+C180+C181</f>
        <v>6119.7</v>
      </c>
      <c r="D172" s="135">
        <f t="shared" si="93"/>
        <v>9246.7999999999993</v>
      </c>
      <c r="E172" s="135">
        <f t="shared" si="93"/>
        <v>12627.8</v>
      </c>
      <c r="F172" s="135">
        <f t="shared" si="93"/>
        <v>15801.5</v>
      </c>
      <c r="G172" s="135">
        <f t="shared" si="93"/>
        <v>19253.5</v>
      </c>
      <c r="H172" s="135">
        <f t="shared" si="93"/>
        <v>23193.200000000001</v>
      </c>
      <c r="I172" s="135">
        <f t="shared" si="93"/>
        <v>27511.5</v>
      </c>
      <c r="J172" s="135">
        <f t="shared" si="93"/>
        <v>31904.800000000003</v>
      </c>
      <c r="K172" s="135">
        <f t="shared" si="93"/>
        <v>37018.6</v>
      </c>
      <c r="L172" s="135">
        <f t="shared" si="93"/>
        <v>42311.9</v>
      </c>
      <c r="M172" s="135">
        <f t="shared" si="93"/>
        <v>46841.1</v>
      </c>
      <c r="N172" s="172">
        <f t="shared" si="93"/>
        <v>52383</v>
      </c>
      <c r="O172" s="192"/>
      <c r="P172" s="105"/>
      <c r="Q172" s="105"/>
      <c r="R172" s="105"/>
      <c r="S172" s="105"/>
      <c r="T172" s="105"/>
      <c r="U172" s="105"/>
      <c r="V172" s="105"/>
      <c r="W172" s="70"/>
      <c r="X172" s="102"/>
    </row>
    <row r="173" spans="1:24" s="72" customFormat="1" ht="12" customHeight="1" outlineLevel="1" x14ac:dyDescent="0.2">
      <c r="A173" s="70"/>
      <c r="B173" s="146" t="s">
        <v>77</v>
      </c>
      <c r="C173" s="135">
        <f t="shared" ref="C173:N173" si="94">C174+C175</f>
        <v>2219.1999999999998</v>
      </c>
      <c r="D173" s="135">
        <f t="shared" si="94"/>
        <v>2924.1</v>
      </c>
      <c r="E173" s="135">
        <f t="shared" si="94"/>
        <v>3754.4</v>
      </c>
      <c r="F173" s="135">
        <f t="shared" si="94"/>
        <v>4780.3999999999996</v>
      </c>
      <c r="G173" s="135">
        <f t="shared" si="94"/>
        <v>5719</v>
      </c>
      <c r="H173" s="135">
        <f t="shared" si="94"/>
        <v>6764</v>
      </c>
      <c r="I173" s="135">
        <f t="shared" si="94"/>
        <v>8080.7</v>
      </c>
      <c r="J173" s="135">
        <f t="shared" si="94"/>
        <v>9384.1</v>
      </c>
      <c r="K173" s="135">
        <f t="shared" si="94"/>
        <v>10717.9</v>
      </c>
      <c r="L173" s="135">
        <f t="shared" si="94"/>
        <v>12080.2</v>
      </c>
      <c r="M173" s="135">
        <f t="shared" si="94"/>
        <v>13265.8</v>
      </c>
      <c r="N173" s="172">
        <f t="shared" si="94"/>
        <v>14668</v>
      </c>
      <c r="O173" s="192"/>
      <c r="P173" s="105"/>
      <c r="Q173" s="105"/>
      <c r="R173" s="105"/>
      <c r="S173" s="105"/>
      <c r="T173" s="105"/>
      <c r="U173" s="105"/>
      <c r="V173" s="105"/>
      <c r="W173" s="70"/>
      <c r="X173" s="102"/>
    </row>
    <row r="174" spans="1:24" s="72" customFormat="1" ht="12" customHeight="1" outlineLevel="1" x14ac:dyDescent="0.2">
      <c r="A174" s="70"/>
      <c r="B174" s="147" t="s">
        <v>37</v>
      </c>
      <c r="C174" s="40">
        <f t="shared" ref="C174:N174" si="95">C97*$S83</f>
        <v>1672</v>
      </c>
      <c r="D174" s="40">
        <f t="shared" si="95"/>
        <v>2223</v>
      </c>
      <c r="E174" s="40">
        <f t="shared" si="95"/>
        <v>2831</v>
      </c>
      <c r="F174" s="40">
        <f t="shared" si="95"/>
        <v>3686</v>
      </c>
      <c r="G174" s="40">
        <f t="shared" si="95"/>
        <v>4351</v>
      </c>
      <c r="H174" s="40">
        <f t="shared" si="95"/>
        <v>5225</v>
      </c>
      <c r="I174" s="40">
        <f t="shared" si="95"/>
        <v>6251</v>
      </c>
      <c r="J174" s="40">
        <f t="shared" si="95"/>
        <v>7315</v>
      </c>
      <c r="K174" s="40">
        <f t="shared" si="95"/>
        <v>8341</v>
      </c>
      <c r="L174" s="40">
        <f t="shared" si="95"/>
        <v>9481</v>
      </c>
      <c r="M174" s="40">
        <f t="shared" si="95"/>
        <v>10393</v>
      </c>
      <c r="N174" s="86">
        <f t="shared" si="95"/>
        <v>11419</v>
      </c>
      <c r="O174" s="192"/>
      <c r="P174" s="105"/>
      <c r="Q174" s="105"/>
      <c r="R174" s="105"/>
      <c r="S174" s="105"/>
      <c r="T174" s="105"/>
      <c r="U174" s="105"/>
      <c r="V174" s="105"/>
      <c r="W174" s="70"/>
      <c r="X174" s="102"/>
    </row>
    <row r="175" spans="1:24" s="72" customFormat="1" ht="12" customHeight="1" outlineLevel="1" x14ac:dyDescent="0.2">
      <c r="A175" s="70"/>
      <c r="B175" s="147" t="s">
        <v>35</v>
      </c>
      <c r="C175" s="40">
        <f t="shared" ref="C175:N175" si="96">C98*$S84</f>
        <v>547.20000000000005</v>
      </c>
      <c r="D175" s="40">
        <f t="shared" si="96"/>
        <v>701.1</v>
      </c>
      <c r="E175" s="40">
        <f t="shared" si="96"/>
        <v>923.40000000000009</v>
      </c>
      <c r="F175" s="40">
        <f t="shared" si="96"/>
        <v>1094.4000000000001</v>
      </c>
      <c r="G175" s="40">
        <f t="shared" si="96"/>
        <v>1368</v>
      </c>
      <c r="H175" s="40">
        <f t="shared" si="96"/>
        <v>1539.0000000000002</v>
      </c>
      <c r="I175" s="40">
        <f t="shared" si="96"/>
        <v>1829.7</v>
      </c>
      <c r="J175" s="40">
        <f t="shared" si="96"/>
        <v>2069.1000000000004</v>
      </c>
      <c r="K175" s="40">
        <f t="shared" si="96"/>
        <v>2376.9</v>
      </c>
      <c r="L175" s="40">
        <f t="shared" si="96"/>
        <v>2599.2000000000003</v>
      </c>
      <c r="M175" s="40">
        <f t="shared" si="96"/>
        <v>2872.8</v>
      </c>
      <c r="N175" s="86">
        <f t="shared" si="96"/>
        <v>3249.0000000000005</v>
      </c>
      <c r="O175" s="192"/>
      <c r="P175" s="105"/>
      <c r="Q175" s="105"/>
      <c r="R175" s="105"/>
      <c r="S175" s="105"/>
      <c r="T175" s="105"/>
      <c r="U175" s="105"/>
      <c r="V175" s="105"/>
      <c r="W175" s="70"/>
      <c r="X175" s="102"/>
    </row>
    <row r="176" spans="1:24" s="72" customFormat="1" ht="12" customHeight="1" outlineLevel="1" x14ac:dyDescent="0.2">
      <c r="A176" s="70"/>
      <c r="B176" s="146" t="s">
        <v>78</v>
      </c>
      <c r="C176" s="135">
        <f t="shared" ref="C176:N176" si="97">C177+C178</f>
        <v>857.5</v>
      </c>
      <c r="D176" s="135">
        <f t="shared" si="97"/>
        <v>1582.7</v>
      </c>
      <c r="E176" s="135">
        <f t="shared" si="97"/>
        <v>2234.4</v>
      </c>
      <c r="F176" s="135">
        <f t="shared" si="97"/>
        <v>2935.1</v>
      </c>
      <c r="G176" s="135">
        <f t="shared" si="97"/>
        <v>3650.5</v>
      </c>
      <c r="H176" s="135">
        <f t="shared" si="97"/>
        <v>4449.2</v>
      </c>
      <c r="I176" s="135">
        <f t="shared" si="97"/>
        <v>5056.8</v>
      </c>
      <c r="J176" s="135">
        <f t="shared" si="97"/>
        <v>5502.7000000000007</v>
      </c>
      <c r="K176" s="135">
        <f t="shared" si="97"/>
        <v>6090.7000000000007</v>
      </c>
      <c r="L176" s="135">
        <f t="shared" si="97"/>
        <v>6776.7000000000007</v>
      </c>
      <c r="M176" s="135">
        <f t="shared" si="97"/>
        <v>7923.3</v>
      </c>
      <c r="N176" s="172">
        <f t="shared" si="97"/>
        <v>8967</v>
      </c>
      <c r="O176" s="192"/>
      <c r="P176" s="105"/>
      <c r="Q176" s="105"/>
      <c r="R176" s="105"/>
      <c r="S176" s="105"/>
      <c r="T176" s="105"/>
      <c r="U176" s="105"/>
      <c r="V176" s="105"/>
      <c r="W176" s="70"/>
      <c r="X176" s="102"/>
    </row>
    <row r="177" spans="1:24" s="72" customFormat="1" ht="12" customHeight="1" outlineLevel="1" x14ac:dyDescent="0.2">
      <c r="A177" s="70"/>
      <c r="B177" s="147" t="s">
        <v>36</v>
      </c>
      <c r="C177" s="40">
        <f t="shared" ref="C177:N177" si="98">C100*$S85</f>
        <v>637</v>
      </c>
      <c r="D177" s="40">
        <f t="shared" si="98"/>
        <v>1274</v>
      </c>
      <c r="E177" s="40">
        <f t="shared" si="98"/>
        <v>1617</v>
      </c>
      <c r="F177" s="40">
        <f t="shared" si="98"/>
        <v>2009</v>
      </c>
      <c r="G177" s="40">
        <f t="shared" si="98"/>
        <v>2548</v>
      </c>
      <c r="H177" s="40">
        <f t="shared" si="98"/>
        <v>3038</v>
      </c>
      <c r="I177" s="40">
        <f t="shared" si="98"/>
        <v>3381</v>
      </c>
      <c r="J177" s="40">
        <f t="shared" si="98"/>
        <v>3430</v>
      </c>
      <c r="K177" s="40">
        <f t="shared" si="98"/>
        <v>3577</v>
      </c>
      <c r="L177" s="40">
        <f t="shared" si="98"/>
        <v>3822</v>
      </c>
      <c r="M177" s="40">
        <f t="shared" si="98"/>
        <v>4263</v>
      </c>
      <c r="N177" s="86">
        <f t="shared" si="98"/>
        <v>4998</v>
      </c>
      <c r="O177" s="192"/>
      <c r="P177" s="105"/>
      <c r="Q177" s="105"/>
      <c r="R177" s="105"/>
      <c r="S177" s="105"/>
      <c r="T177" s="105"/>
      <c r="U177" s="105"/>
      <c r="V177" s="105"/>
      <c r="W177" s="70"/>
      <c r="X177" s="102"/>
    </row>
    <row r="178" spans="1:24" s="72" customFormat="1" ht="12" customHeight="1" outlineLevel="1" x14ac:dyDescent="0.2">
      <c r="A178" s="70"/>
      <c r="B178" s="147" t="s">
        <v>32</v>
      </c>
      <c r="C178" s="40">
        <f t="shared" ref="C178:N178" si="99">C101*$S86</f>
        <v>220.5</v>
      </c>
      <c r="D178" s="40">
        <f t="shared" si="99"/>
        <v>308.7</v>
      </c>
      <c r="E178" s="40">
        <f t="shared" si="99"/>
        <v>617.4</v>
      </c>
      <c r="F178" s="40">
        <f t="shared" si="99"/>
        <v>926.1</v>
      </c>
      <c r="G178" s="40">
        <f t="shared" si="99"/>
        <v>1102.5</v>
      </c>
      <c r="H178" s="40">
        <f t="shared" si="99"/>
        <v>1411.2</v>
      </c>
      <c r="I178" s="40">
        <f t="shared" si="99"/>
        <v>1675.8</v>
      </c>
      <c r="J178" s="40">
        <f t="shared" si="99"/>
        <v>2072.7000000000003</v>
      </c>
      <c r="K178" s="40">
        <f t="shared" si="99"/>
        <v>2513.7000000000003</v>
      </c>
      <c r="L178" s="40">
        <f t="shared" si="99"/>
        <v>2954.7000000000003</v>
      </c>
      <c r="M178" s="40">
        <f t="shared" si="99"/>
        <v>3660.3</v>
      </c>
      <c r="N178" s="86">
        <f t="shared" si="99"/>
        <v>3969</v>
      </c>
      <c r="O178" s="192"/>
      <c r="P178" s="105"/>
      <c r="Q178" s="105"/>
      <c r="R178" s="105"/>
      <c r="S178" s="105"/>
      <c r="T178" s="105"/>
      <c r="U178" s="105"/>
      <c r="V178" s="105"/>
      <c r="W178" s="70"/>
      <c r="X178" s="102"/>
    </row>
    <row r="179" spans="1:24" s="72" customFormat="1" ht="12" customHeight="1" outlineLevel="1" x14ac:dyDescent="0.2">
      <c r="A179" s="70"/>
      <c r="B179" s="146" t="s">
        <v>79</v>
      </c>
      <c r="C179" s="135">
        <f t="shared" ref="C179:N179" si="100">C180+C181</f>
        <v>3043</v>
      </c>
      <c r="D179" s="135">
        <f t="shared" si="100"/>
        <v>4740</v>
      </c>
      <c r="E179" s="135">
        <f t="shared" si="100"/>
        <v>6639</v>
      </c>
      <c r="F179" s="135">
        <f t="shared" si="100"/>
        <v>8086</v>
      </c>
      <c r="G179" s="135">
        <f t="shared" si="100"/>
        <v>9884</v>
      </c>
      <c r="H179" s="135">
        <f t="shared" si="100"/>
        <v>11980</v>
      </c>
      <c r="I179" s="135">
        <f t="shared" si="100"/>
        <v>14374</v>
      </c>
      <c r="J179" s="135">
        <f t="shared" si="100"/>
        <v>17018</v>
      </c>
      <c r="K179" s="135">
        <f t="shared" si="100"/>
        <v>20210</v>
      </c>
      <c r="L179" s="135">
        <f t="shared" si="100"/>
        <v>23455</v>
      </c>
      <c r="M179" s="135">
        <f t="shared" si="100"/>
        <v>25652</v>
      </c>
      <c r="N179" s="172">
        <f t="shared" si="100"/>
        <v>28748</v>
      </c>
      <c r="O179" s="192"/>
      <c r="P179" s="105"/>
      <c r="Q179" s="105"/>
      <c r="R179" s="105"/>
      <c r="S179" s="105"/>
      <c r="T179" s="105"/>
      <c r="U179" s="105"/>
      <c r="V179" s="105"/>
      <c r="W179" s="70"/>
      <c r="X179" s="102"/>
    </row>
    <row r="180" spans="1:24" s="72" customFormat="1" ht="12" customHeight="1" outlineLevel="1" x14ac:dyDescent="0.2">
      <c r="A180" s="70"/>
      <c r="B180" s="147" t="s">
        <v>33</v>
      </c>
      <c r="C180" s="40">
        <f t="shared" ref="C180:N180" si="101">C103*$S87</f>
        <v>1043</v>
      </c>
      <c r="D180" s="40">
        <f t="shared" si="101"/>
        <v>1490</v>
      </c>
      <c r="E180" s="40">
        <f t="shared" si="101"/>
        <v>1639</v>
      </c>
      <c r="F180" s="40">
        <f t="shared" si="101"/>
        <v>2086</v>
      </c>
      <c r="G180" s="40">
        <f t="shared" si="101"/>
        <v>2384</v>
      </c>
      <c r="H180" s="40">
        <f t="shared" si="101"/>
        <v>2980</v>
      </c>
      <c r="I180" s="40">
        <f t="shared" si="101"/>
        <v>3874</v>
      </c>
      <c r="J180" s="40">
        <f t="shared" si="101"/>
        <v>4768</v>
      </c>
      <c r="K180" s="40">
        <f t="shared" si="101"/>
        <v>5960</v>
      </c>
      <c r="L180" s="40">
        <f t="shared" si="101"/>
        <v>6705</v>
      </c>
      <c r="M180" s="40">
        <f t="shared" si="101"/>
        <v>7152</v>
      </c>
      <c r="N180" s="86">
        <f t="shared" si="101"/>
        <v>7748</v>
      </c>
      <c r="O180" s="192"/>
      <c r="P180" s="105"/>
      <c r="Q180" s="105"/>
      <c r="R180" s="105"/>
      <c r="S180" s="105"/>
      <c r="T180" s="105"/>
      <c r="U180" s="105"/>
      <c r="V180" s="105"/>
      <c r="W180" s="70"/>
      <c r="X180" s="102"/>
    </row>
    <row r="181" spans="1:24" s="72" customFormat="1" ht="12" customHeight="1" outlineLevel="1" x14ac:dyDescent="0.2">
      <c r="A181" s="70"/>
      <c r="B181" s="147" t="s">
        <v>34</v>
      </c>
      <c r="C181" s="40">
        <f t="shared" ref="C181:N181" si="102">C104*$S88</f>
        <v>2000</v>
      </c>
      <c r="D181" s="40">
        <f t="shared" si="102"/>
        <v>3250</v>
      </c>
      <c r="E181" s="40">
        <f t="shared" si="102"/>
        <v>5000</v>
      </c>
      <c r="F181" s="40">
        <f t="shared" si="102"/>
        <v>6000</v>
      </c>
      <c r="G181" s="40">
        <f t="shared" si="102"/>
        <v>7500</v>
      </c>
      <c r="H181" s="40">
        <f t="shared" si="102"/>
        <v>9000</v>
      </c>
      <c r="I181" s="40">
        <f t="shared" si="102"/>
        <v>10500</v>
      </c>
      <c r="J181" s="40">
        <f t="shared" si="102"/>
        <v>12250</v>
      </c>
      <c r="K181" s="40">
        <f t="shared" si="102"/>
        <v>14250</v>
      </c>
      <c r="L181" s="40">
        <f t="shared" si="102"/>
        <v>16750</v>
      </c>
      <c r="M181" s="40">
        <f t="shared" si="102"/>
        <v>18500</v>
      </c>
      <c r="N181" s="86">
        <f t="shared" si="102"/>
        <v>21000</v>
      </c>
      <c r="O181" s="192"/>
      <c r="P181" s="105"/>
      <c r="Q181" s="105"/>
      <c r="R181" s="105"/>
      <c r="S181" s="105"/>
      <c r="T181" s="105"/>
      <c r="U181" s="105"/>
      <c r="V181" s="105"/>
      <c r="W181" s="70"/>
      <c r="X181" s="102"/>
    </row>
    <row r="182" spans="1:24" s="72" customFormat="1" ht="12" customHeight="1" outlineLevel="1" x14ac:dyDescent="0.2">
      <c r="A182" s="70"/>
      <c r="B182" s="71"/>
      <c r="C182" s="32"/>
      <c r="D182" s="32"/>
      <c r="E182" s="32"/>
      <c r="F182" s="32"/>
      <c r="G182" s="32"/>
      <c r="H182" s="32"/>
      <c r="I182" s="32"/>
      <c r="J182" s="32"/>
      <c r="K182" s="32"/>
      <c r="L182" s="32"/>
      <c r="M182" s="32"/>
      <c r="N182" s="132"/>
      <c r="O182" s="192"/>
      <c r="P182" s="105"/>
      <c r="Q182" s="105"/>
      <c r="R182" s="105"/>
      <c r="S182" s="105"/>
      <c r="T182" s="105"/>
      <c r="U182" s="105"/>
      <c r="V182" s="105"/>
      <c r="W182" s="70"/>
      <c r="X182" s="102"/>
    </row>
    <row r="183" spans="1:24" s="77" customFormat="1" ht="12" customHeight="1" x14ac:dyDescent="0.2">
      <c r="A183" s="73"/>
      <c r="B183" s="74" t="s">
        <v>15</v>
      </c>
      <c r="C183" s="75"/>
      <c r="D183" s="76">
        <f t="shared" ref="D183:N183" si="103">D172/C172-1</f>
        <v>0.51098910077291371</v>
      </c>
      <c r="E183" s="76">
        <f t="shared" si="103"/>
        <v>0.36564000519098494</v>
      </c>
      <c r="F183" s="76">
        <f t="shared" si="103"/>
        <v>0.25132643849284908</v>
      </c>
      <c r="G183" s="76">
        <f t="shared" si="103"/>
        <v>0.21846027275891533</v>
      </c>
      <c r="H183" s="76">
        <f t="shared" si="103"/>
        <v>0.20462253616225623</v>
      </c>
      <c r="I183" s="76">
        <f t="shared" si="103"/>
        <v>0.18618819309107848</v>
      </c>
      <c r="J183" s="76">
        <f t="shared" si="103"/>
        <v>0.15968958435563319</v>
      </c>
      <c r="K183" s="76">
        <f t="shared" si="103"/>
        <v>0.16028309219929282</v>
      </c>
      <c r="L183" s="76">
        <f t="shared" si="103"/>
        <v>0.14299028056166363</v>
      </c>
      <c r="M183" s="76">
        <f t="shared" si="103"/>
        <v>0.10704317225177773</v>
      </c>
      <c r="N183" s="153">
        <f t="shared" si="103"/>
        <v>0.11831276379077349</v>
      </c>
      <c r="O183" s="193"/>
      <c r="P183" s="105"/>
      <c r="Q183" s="105"/>
      <c r="R183" s="105"/>
      <c r="S183" s="105"/>
      <c r="T183" s="105"/>
      <c r="U183" s="105"/>
      <c r="V183" s="105"/>
      <c r="W183" s="73"/>
      <c r="X183" s="103"/>
    </row>
    <row r="184" spans="1:24" s="77" customFormat="1" ht="12" customHeight="1" x14ac:dyDescent="0.2">
      <c r="A184" s="73"/>
      <c r="B184" s="74"/>
      <c r="C184" s="75"/>
      <c r="D184" s="76"/>
      <c r="E184" s="76"/>
      <c r="F184" s="76"/>
      <c r="G184" s="76"/>
      <c r="H184" s="76"/>
      <c r="I184" s="76"/>
      <c r="J184" s="76"/>
      <c r="K184" s="76"/>
      <c r="L184" s="76"/>
      <c r="M184" s="76"/>
      <c r="N184" s="153"/>
      <c r="O184" s="193"/>
      <c r="P184" s="105"/>
      <c r="Q184" s="105"/>
      <c r="R184" s="105"/>
      <c r="S184" s="105"/>
      <c r="T184" s="105"/>
      <c r="U184" s="105"/>
      <c r="V184" s="105"/>
      <c r="W184" s="73"/>
      <c r="X184" s="103"/>
    </row>
    <row r="185" spans="1:24" s="83" customFormat="1" ht="12" customHeight="1" x14ac:dyDescent="0.2">
      <c r="A185" s="82"/>
      <c r="B185" s="66" t="s">
        <v>29</v>
      </c>
      <c r="C185" s="40">
        <f t="shared" ref="C185:N185" si="104">C172/C95</f>
        <v>39.998039215686276</v>
      </c>
      <c r="D185" s="40">
        <f t="shared" si="104"/>
        <v>43.209345794392519</v>
      </c>
      <c r="E185" s="40">
        <f t="shared" si="104"/>
        <v>44.938790035587189</v>
      </c>
      <c r="F185" s="40">
        <f t="shared" si="104"/>
        <v>44.13826815642458</v>
      </c>
      <c r="G185" s="40">
        <f t="shared" si="104"/>
        <v>44.568287037037038</v>
      </c>
      <c r="H185" s="40">
        <f t="shared" si="104"/>
        <v>45.035339805825245</v>
      </c>
      <c r="I185" s="40">
        <f t="shared" si="104"/>
        <v>45.027004909983631</v>
      </c>
      <c r="J185" s="40">
        <f t="shared" si="104"/>
        <v>45.319318181818183</v>
      </c>
      <c r="K185" s="40">
        <f t="shared" si="104"/>
        <v>45.985838509316771</v>
      </c>
      <c r="L185" s="40">
        <f t="shared" si="104"/>
        <v>46.599008810572691</v>
      </c>
      <c r="M185" s="40">
        <f t="shared" si="104"/>
        <v>46.515491559086392</v>
      </c>
      <c r="N185" s="86">
        <f t="shared" si="104"/>
        <v>46.812332439678286</v>
      </c>
      <c r="O185" s="194"/>
      <c r="P185" s="105"/>
      <c r="Q185" s="105"/>
      <c r="R185" s="105"/>
      <c r="S185" s="105"/>
      <c r="T185" s="105"/>
      <c r="U185" s="105"/>
      <c r="V185" s="105"/>
      <c r="W185" s="82"/>
      <c r="X185" s="104"/>
    </row>
    <row r="186" spans="1:24" s="83" customFormat="1" ht="12" customHeight="1" x14ac:dyDescent="0.2">
      <c r="A186" s="82"/>
      <c r="B186" s="66" t="s">
        <v>30</v>
      </c>
      <c r="C186" s="40">
        <f t="shared" ref="C186:N186" si="105">C119/C29</f>
        <v>38.489655172413798</v>
      </c>
      <c r="D186" s="40">
        <f t="shared" si="105"/>
        <v>40.610937499999999</v>
      </c>
      <c r="E186" s="40">
        <f t="shared" si="105"/>
        <v>42.230555555555561</v>
      </c>
      <c r="F186" s="40">
        <f t="shared" si="105"/>
        <v>39.528048780487808</v>
      </c>
      <c r="G186" s="40">
        <f t="shared" si="105"/>
        <v>36.932051282051283</v>
      </c>
      <c r="H186" s="40">
        <f t="shared" si="105"/>
        <v>38.131034482758622</v>
      </c>
      <c r="I186" s="40">
        <f t="shared" si="105"/>
        <v>37.087254901960783</v>
      </c>
      <c r="J186" s="40">
        <f t="shared" si="105"/>
        <v>37.977227722772277</v>
      </c>
      <c r="K186" s="40">
        <f t="shared" si="105"/>
        <v>40.612612612612615</v>
      </c>
      <c r="L186" s="40">
        <f t="shared" si="105"/>
        <v>39.469026548672566</v>
      </c>
      <c r="M186" s="40">
        <f t="shared" si="105"/>
        <v>34.823364485981308</v>
      </c>
      <c r="N186" s="86">
        <f t="shared" si="105"/>
        <v>40.033333333333331</v>
      </c>
      <c r="O186" s="194"/>
      <c r="P186" s="82"/>
      <c r="Q186" s="82"/>
      <c r="R186" s="82"/>
      <c r="S186" s="82"/>
      <c r="T186" s="82"/>
      <c r="U186" s="82"/>
      <c r="V186" s="82"/>
      <c r="W186" s="82"/>
      <c r="X186" s="224"/>
    </row>
    <row r="187" spans="1:24" ht="12" customHeight="1" x14ac:dyDescent="0.2">
      <c r="A187" s="19"/>
      <c r="B187" s="41"/>
      <c r="C187" s="39"/>
      <c r="D187" s="20"/>
      <c r="E187" s="20"/>
      <c r="F187" s="20"/>
      <c r="G187" s="20"/>
      <c r="H187" s="20"/>
      <c r="I187" s="20"/>
      <c r="J187" s="20"/>
      <c r="K187" s="20"/>
      <c r="L187" s="20"/>
      <c r="M187" s="20"/>
      <c r="N187" s="151"/>
      <c r="O187" s="181"/>
      <c r="X187" s="225"/>
    </row>
    <row r="188" spans="1:24" ht="12" customHeight="1" x14ac:dyDescent="0.2">
      <c r="A188" s="34"/>
      <c r="B188" s="45" t="s">
        <v>16</v>
      </c>
      <c r="C188" s="16"/>
      <c r="D188" s="17"/>
      <c r="E188" s="17"/>
      <c r="F188" s="17"/>
      <c r="G188" s="17"/>
      <c r="H188" s="17"/>
      <c r="I188" s="17"/>
      <c r="J188" s="17"/>
      <c r="K188" s="17"/>
      <c r="L188" s="17"/>
      <c r="M188" s="17"/>
      <c r="N188" s="176"/>
      <c r="O188" s="181"/>
      <c r="X188" s="225"/>
    </row>
    <row r="189" spans="1:24" ht="12" customHeight="1" x14ac:dyDescent="0.2">
      <c r="A189" s="19"/>
      <c r="B189" s="41"/>
      <c r="C189" s="39"/>
      <c r="D189" s="20"/>
      <c r="E189" s="20"/>
      <c r="F189" s="20"/>
      <c r="G189" s="20"/>
      <c r="H189" s="20"/>
      <c r="I189" s="20"/>
      <c r="J189" s="20"/>
      <c r="K189" s="20"/>
      <c r="L189" s="20"/>
      <c r="M189" s="20"/>
      <c r="N189" s="151"/>
      <c r="O189" s="181"/>
      <c r="X189" s="225"/>
    </row>
    <row r="190" spans="1:24" ht="12" customHeight="1" x14ac:dyDescent="0.2">
      <c r="A190" s="36"/>
      <c r="B190" s="46" t="s">
        <v>86</v>
      </c>
      <c r="C190" s="84">
        <v>4587</v>
      </c>
      <c r="D190" s="84">
        <v>5012</v>
      </c>
      <c r="E190" s="84">
        <v>5654</v>
      </c>
      <c r="F190" s="84">
        <v>6520</v>
      </c>
      <c r="G190" s="84">
        <v>6202</v>
      </c>
      <c r="H190" s="84">
        <v>5979</v>
      </c>
      <c r="I190" s="84">
        <v>6202</v>
      </c>
      <c r="J190" s="84">
        <v>6589</v>
      </c>
      <c r="K190" s="84">
        <v>5988</v>
      </c>
      <c r="L190" s="84">
        <v>6133</v>
      </c>
      <c r="M190" s="84">
        <v>6579</v>
      </c>
      <c r="N190" s="177">
        <v>6798</v>
      </c>
      <c r="O190" s="195"/>
      <c r="X190" s="225"/>
    </row>
    <row r="191" spans="1:24" ht="12" customHeight="1" x14ac:dyDescent="0.2">
      <c r="A191" s="36"/>
      <c r="B191" s="42" t="s">
        <v>85</v>
      </c>
      <c r="C191" s="40">
        <f t="shared" ref="C191:N191" si="106">C190/C12</f>
        <v>24.269841269841269</v>
      </c>
      <c r="D191" s="40">
        <f t="shared" si="106"/>
        <v>18.028776978417266</v>
      </c>
      <c r="E191" s="40">
        <f t="shared" si="106"/>
        <v>18.121794871794872</v>
      </c>
      <c r="F191" s="40">
        <f t="shared" si="106"/>
        <v>17.765667574931879</v>
      </c>
      <c r="G191" s="40">
        <f t="shared" si="106"/>
        <v>15.053398058252426</v>
      </c>
      <c r="H191" s="40">
        <f t="shared" si="106"/>
        <v>13.527149321266968</v>
      </c>
      <c r="I191" s="40">
        <f t="shared" si="106"/>
        <v>12.97489539748954</v>
      </c>
      <c r="J191" s="40">
        <f t="shared" si="106"/>
        <v>12.869140625</v>
      </c>
      <c r="K191" s="40">
        <f t="shared" si="106"/>
        <v>12.048289738430583</v>
      </c>
      <c r="L191" s="40">
        <f t="shared" si="106"/>
        <v>11.931906614785992</v>
      </c>
      <c r="M191" s="40">
        <f t="shared" si="106"/>
        <v>12.531428571428572</v>
      </c>
      <c r="N191" s="86">
        <f t="shared" si="106"/>
        <v>11.761245674740485</v>
      </c>
      <c r="O191" s="195"/>
      <c r="X191" s="225"/>
    </row>
    <row r="192" spans="1:24" ht="12" customHeight="1" x14ac:dyDescent="0.2">
      <c r="A192" s="36"/>
      <c r="B192" s="42" t="s">
        <v>81</v>
      </c>
      <c r="C192" s="40">
        <f t="shared" ref="C192:N192" si="107">C190/C14</f>
        <v>50.406593406593409</v>
      </c>
      <c r="D192" s="40">
        <f t="shared" si="107"/>
        <v>72.637681159420296</v>
      </c>
      <c r="E192" s="40">
        <f t="shared" si="107"/>
        <v>64.988505747126439</v>
      </c>
      <c r="F192" s="40">
        <f t="shared" si="107"/>
        <v>68.631578947368425</v>
      </c>
      <c r="G192" s="40">
        <f t="shared" si="107"/>
        <v>61.405940594059409</v>
      </c>
      <c r="H192" s="40">
        <f t="shared" si="107"/>
        <v>54.354545454545452</v>
      </c>
      <c r="I192" s="40">
        <f t="shared" si="107"/>
        <v>54.403508771929822</v>
      </c>
      <c r="J192" s="40">
        <f t="shared" si="107"/>
        <v>58.830357142857146</v>
      </c>
      <c r="K192" s="40">
        <f t="shared" si="107"/>
        <v>61.102040816326529</v>
      </c>
      <c r="L192" s="40">
        <f t="shared" si="107"/>
        <v>49.861788617886177</v>
      </c>
      <c r="M192" s="40">
        <f t="shared" si="107"/>
        <v>53.92622950819672</v>
      </c>
      <c r="N192" s="86">
        <f t="shared" si="107"/>
        <v>62.366972477064223</v>
      </c>
      <c r="O192" s="195"/>
      <c r="X192" s="225"/>
    </row>
    <row r="193" spans="1:24" ht="12" customHeight="1" x14ac:dyDescent="0.2">
      <c r="A193" s="36"/>
      <c r="B193" s="42" t="s">
        <v>88</v>
      </c>
      <c r="C193" s="54"/>
      <c r="D193" s="40">
        <f t="shared" ref="D193:N193" si="108">C192/D37</f>
        <v>148.85697115384616</v>
      </c>
      <c r="E193" s="40">
        <f t="shared" si="108"/>
        <v>280.46215780998392</v>
      </c>
      <c r="F193" s="40">
        <f t="shared" si="108"/>
        <v>247.27333894028595</v>
      </c>
      <c r="G193" s="40">
        <f t="shared" si="108"/>
        <v>322.92037786774631</v>
      </c>
      <c r="H193" s="40">
        <f t="shared" si="108"/>
        <v>290.79594856037329</v>
      </c>
      <c r="I193" s="40">
        <f t="shared" si="108"/>
        <v>235.5363636363636</v>
      </c>
      <c r="J193" s="40">
        <f t="shared" si="108"/>
        <v>257.47403161368766</v>
      </c>
      <c r="K193" s="40">
        <f t="shared" si="108"/>
        <v>271.36164736164739</v>
      </c>
      <c r="L193" s="40">
        <f t="shared" si="108"/>
        <v>268.7408343868521</v>
      </c>
      <c r="M193" s="40">
        <f t="shared" si="108"/>
        <v>239.52298457564012</v>
      </c>
      <c r="N193" s="40">
        <f t="shared" si="108"/>
        <v>235.92725409836066</v>
      </c>
      <c r="O193" s="195"/>
      <c r="P193" s="217"/>
      <c r="Q193" s="217"/>
      <c r="R193" s="217"/>
      <c r="S193" s="217"/>
      <c r="T193" s="217"/>
      <c r="U193" s="217"/>
      <c r="V193" s="217"/>
      <c r="W193" s="217"/>
      <c r="X193" s="225"/>
    </row>
    <row r="194" spans="1:24" ht="12" customHeight="1" x14ac:dyDescent="0.2">
      <c r="A194" s="36"/>
      <c r="B194" s="42"/>
      <c r="C194" s="54"/>
      <c r="D194" s="40"/>
      <c r="E194" s="40"/>
      <c r="F194" s="40"/>
      <c r="G194" s="40"/>
      <c r="H194" s="40"/>
      <c r="I194" s="40"/>
      <c r="J194" s="40"/>
      <c r="K194" s="40"/>
      <c r="L194" s="40"/>
      <c r="M194" s="40"/>
      <c r="N194" s="86"/>
      <c r="O194" s="195"/>
      <c r="P194" s="217"/>
      <c r="Q194" s="217"/>
      <c r="R194" s="217"/>
      <c r="S194" s="217"/>
      <c r="T194" s="217"/>
      <c r="U194" s="217"/>
      <c r="V194" s="217"/>
      <c r="W194" s="217"/>
      <c r="X194" s="225"/>
    </row>
    <row r="195" spans="1:24" ht="12" customHeight="1" x14ac:dyDescent="0.2">
      <c r="A195" s="36"/>
      <c r="B195" s="46" t="s">
        <v>82</v>
      </c>
      <c r="C195" s="40">
        <f t="shared" ref="C195:N195" si="109">SUM(C196:C198)</f>
        <v>7000</v>
      </c>
      <c r="D195" s="40">
        <f t="shared" si="109"/>
        <v>7000</v>
      </c>
      <c r="E195" s="40">
        <f t="shared" si="109"/>
        <v>8000</v>
      </c>
      <c r="F195" s="40">
        <f t="shared" si="109"/>
        <v>8000</v>
      </c>
      <c r="G195" s="40">
        <f t="shared" si="109"/>
        <v>9000</v>
      </c>
      <c r="H195" s="40">
        <f t="shared" si="109"/>
        <v>9000</v>
      </c>
      <c r="I195" s="40">
        <f t="shared" si="109"/>
        <v>9000</v>
      </c>
      <c r="J195" s="40">
        <f t="shared" si="109"/>
        <v>9000</v>
      </c>
      <c r="K195" s="40">
        <f t="shared" si="109"/>
        <v>9000</v>
      </c>
      <c r="L195" s="40">
        <f t="shared" si="109"/>
        <v>9000</v>
      </c>
      <c r="M195" s="40">
        <f t="shared" si="109"/>
        <v>9000</v>
      </c>
      <c r="N195" s="86">
        <f t="shared" si="109"/>
        <v>9000</v>
      </c>
      <c r="O195" s="195"/>
      <c r="P195" s="216"/>
      <c r="Q195" s="216"/>
      <c r="R195" s="216"/>
      <c r="S195" s="216"/>
      <c r="T195" s="216"/>
      <c r="U195" s="216"/>
      <c r="V195" s="216"/>
      <c r="W195" s="217"/>
      <c r="X195" s="225"/>
    </row>
    <row r="196" spans="1:24" ht="12" customHeight="1" x14ac:dyDescent="0.2">
      <c r="A196" s="36"/>
      <c r="B196" s="42" t="s">
        <v>77</v>
      </c>
      <c r="C196" s="84">
        <v>500</v>
      </c>
      <c r="D196" s="84">
        <v>500</v>
      </c>
      <c r="E196" s="84">
        <v>500</v>
      </c>
      <c r="F196" s="84">
        <v>500</v>
      </c>
      <c r="G196" s="84">
        <v>500</v>
      </c>
      <c r="H196" s="84">
        <v>500</v>
      </c>
      <c r="I196" s="84">
        <v>500</v>
      </c>
      <c r="J196" s="84">
        <v>500</v>
      </c>
      <c r="K196" s="84">
        <v>500</v>
      </c>
      <c r="L196" s="84">
        <v>500</v>
      </c>
      <c r="M196" s="84">
        <v>500</v>
      </c>
      <c r="N196" s="84">
        <v>500</v>
      </c>
      <c r="O196" s="195"/>
      <c r="P196" s="216"/>
      <c r="Q196" s="216"/>
      <c r="R196" s="216"/>
      <c r="S196" s="216"/>
      <c r="T196" s="216"/>
      <c r="U196" s="216"/>
      <c r="V196" s="216"/>
      <c r="W196" s="217"/>
      <c r="X196" s="225"/>
    </row>
    <row r="197" spans="1:24" ht="12" customHeight="1" x14ac:dyDescent="0.2">
      <c r="A197" s="36"/>
      <c r="B197" s="42" t="s">
        <v>78</v>
      </c>
      <c r="C197" s="84">
        <v>1500</v>
      </c>
      <c r="D197" s="84">
        <v>1500</v>
      </c>
      <c r="E197" s="84">
        <v>1500</v>
      </c>
      <c r="F197" s="84">
        <v>1500</v>
      </c>
      <c r="G197" s="84">
        <v>1500</v>
      </c>
      <c r="H197" s="84">
        <v>1500</v>
      </c>
      <c r="I197" s="84">
        <v>1500</v>
      </c>
      <c r="J197" s="84">
        <v>1500</v>
      </c>
      <c r="K197" s="84">
        <v>1500</v>
      </c>
      <c r="L197" s="84">
        <v>1500</v>
      </c>
      <c r="M197" s="84">
        <v>1500</v>
      </c>
      <c r="N197" s="84">
        <v>1500</v>
      </c>
      <c r="O197" s="195"/>
      <c r="P197" s="216"/>
      <c r="Q197" s="216"/>
      <c r="R197" s="216"/>
      <c r="S197" s="216"/>
      <c r="T197" s="216"/>
      <c r="U197" s="216"/>
      <c r="V197" s="216"/>
      <c r="W197" s="217"/>
      <c r="X197" s="226"/>
    </row>
    <row r="198" spans="1:24" ht="12" customHeight="1" x14ac:dyDescent="0.2">
      <c r="A198" s="36"/>
      <c r="B198" s="42" t="s">
        <v>79</v>
      </c>
      <c r="C198" s="84">
        <v>5000</v>
      </c>
      <c r="D198" s="84">
        <v>5000</v>
      </c>
      <c r="E198" s="84">
        <v>6000</v>
      </c>
      <c r="F198" s="84">
        <v>6000</v>
      </c>
      <c r="G198" s="84">
        <v>7000</v>
      </c>
      <c r="H198" s="84">
        <v>7000</v>
      </c>
      <c r="I198" s="84">
        <v>7000</v>
      </c>
      <c r="J198" s="84">
        <v>7000</v>
      </c>
      <c r="K198" s="84">
        <v>7000</v>
      </c>
      <c r="L198" s="84">
        <v>7000</v>
      </c>
      <c r="M198" s="84">
        <v>7000</v>
      </c>
      <c r="N198" s="84">
        <v>7000</v>
      </c>
      <c r="O198" s="195"/>
      <c r="P198" s="216"/>
      <c r="Q198" s="216"/>
      <c r="R198" s="216"/>
      <c r="S198" s="216"/>
      <c r="T198" s="216"/>
      <c r="U198" s="216"/>
      <c r="V198" s="216"/>
      <c r="W198" s="217"/>
      <c r="X198" s="19"/>
    </row>
    <row r="199" spans="1:24" ht="12" customHeight="1" x14ac:dyDescent="0.2">
      <c r="A199" s="36"/>
      <c r="B199" s="42"/>
      <c r="C199" s="84"/>
      <c r="D199" s="84"/>
      <c r="E199" s="84"/>
      <c r="F199" s="84"/>
      <c r="G199" s="84"/>
      <c r="H199" s="84"/>
      <c r="I199" s="84"/>
      <c r="J199" s="84"/>
      <c r="K199" s="84"/>
      <c r="L199" s="84"/>
      <c r="M199" s="84"/>
      <c r="N199" s="177"/>
      <c r="O199" s="195"/>
      <c r="P199" s="216"/>
      <c r="Q199" s="216"/>
      <c r="R199" s="216"/>
      <c r="S199" s="216"/>
      <c r="T199" s="216"/>
      <c r="U199" s="216"/>
      <c r="V199" s="216"/>
      <c r="W199" s="217"/>
      <c r="X199" s="19"/>
    </row>
    <row r="200" spans="1:24" ht="12" customHeight="1" x14ac:dyDescent="0.2">
      <c r="A200" s="36"/>
      <c r="B200" s="10" t="s">
        <v>84</v>
      </c>
      <c r="C200" s="40">
        <f t="shared" ref="C200:N200" si="110">C195/C29</f>
        <v>120.68965517241379</v>
      </c>
      <c r="D200" s="40">
        <f t="shared" si="110"/>
        <v>109.375</v>
      </c>
      <c r="E200" s="40">
        <f t="shared" si="110"/>
        <v>111.11111111111111</v>
      </c>
      <c r="F200" s="40">
        <f t="shared" si="110"/>
        <v>97.560975609756099</v>
      </c>
      <c r="G200" s="40">
        <f t="shared" si="110"/>
        <v>115.38461538461539</v>
      </c>
      <c r="H200" s="40">
        <f t="shared" si="110"/>
        <v>103.44827586206897</v>
      </c>
      <c r="I200" s="40">
        <f t="shared" si="110"/>
        <v>88.235294117647058</v>
      </c>
      <c r="J200" s="40">
        <f t="shared" si="110"/>
        <v>89.10891089108911</v>
      </c>
      <c r="K200" s="40">
        <f t="shared" si="110"/>
        <v>81.081081081081081</v>
      </c>
      <c r="L200" s="40">
        <f t="shared" si="110"/>
        <v>79.646017699115049</v>
      </c>
      <c r="M200" s="40">
        <f t="shared" si="110"/>
        <v>84.112149532710276</v>
      </c>
      <c r="N200" s="86">
        <f t="shared" si="110"/>
        <v>75</v>
      </c>
      <c r="O200" s="196"/>
      <c r="P200" s="216"/>
      <c r="Q200" s="216"/>
      <c r="R200" s="216"/>
      <c r="S200" s="216"/>
      <c r="T200" s="216"/>
      <c r="U200" s="216"/>
      <c r="V200" s="216"/>
      <c r="W200" s="217"/>
      <c r="X200" s="19"/>
    </row>
    <row r="201" spans="1:24" ht="12" customHeight="1" x14ac:dyDescent="0.2">
      <c r="A201" s="36"/>
      <c r="B201" s="42" t="s">
        <v>77</v>
      </c>
      <c r="C201" s="40">
        <f t="shared" ref="C201:N201" si="111">C196/(C30+C31)</f>
        <v>10.869565217391305</v>
      </c>
      <c r="D201" s="40">
        <f t="shared" si="111"/>
        <v>10.638297872340425</v>
      </c>
      <c r="E201" s="40">
        <f t="shared" si="111"/>
        <v>9.0909090909090917</v>
      </c>
      <c r="F201" s="40">
        <f t="shared" si="111"/>
        <v>7.6923076923076925</v>
      </c>
      <c r="G201" s="40">
        <f t="shared" si="111"/>
        <v>8.3333333333333339</v>
      </c>
      <c r="H201" s="40">
        <f t="shared" si="111"/>
        <v>7.4626865671641793</v>
      </c>
      <c r="I201" s="40">
        <f t="shared" si="111"/>
        <v>6.3291139240506329</v>
      </c>
      <c r="J201" s="40">
        <f t="shared" si="111"/>
        <v>6.3291139240506329</v>
      </c>
      <c r="K201" s="40">
        <f t="shared" si="111"/>
        <v>5.8139534883720927</v>
      </c>
      <c r="L201" s="40">
        <f t="shared" si="111"/>
        <v>5.4945054945054945</v>
      </c>
      <c r="M201" s="40">
        <f t="shared" si="111"/>
        <v>6.0975609756097562</v>
      </c>
      <c r="N201" s="86">
        <f t="shared" si="111"/>
        <v>5.4945054945054945</v>
      </c>
      <c r="O201" s="196"/>
      <c r="P201" s="216"/>
      <c r="Q201" s="216"/>
      <c r="R201" s="216"/>
      <c r="S201" s="216"/>
      <c r="T201" s="216"/>
      <c r="U201" s="216"/>
      <c r="V201" s="216"/>
      <c r="W201" s="217"/>
      <c r="X201" s="19"/>
    </row>
    <row r="202" spans="1:24" ht="12" customHeight="1" x14ac:dyDescent="0.2">
      <c r="A202" s="36"/>
      <c r="B202" s="42" t="s">
        <v>78</v>
      </c>
      <c r="C202" s="40">
        <f t="shared" ref="C202:N202" si="112">C197/(C32+C33)</f>
        <v>214.28571428571428</v>
      </c>
      <c r="D202" s="40">
        <f t="shared" si="112"/>
        <v>136.36363636363637</v>
      </c>
      <c r="E202" s="40">
        <f t="shared" si="112"/>
        <v>150</v>
      </c>
      <c r="F202" s="40">
        <f t="shared" si="112"/>
        <v>166.66666666666666</v>
      </c>
      <c r="G202" s="40">
        <f t="shared" si="112"/>
        <v>125</v>
      </c>
      <c r="H202" s="40">
        <f t="shared" si="112"/>
        <v>125</v>
      </c>
      <c r="I202" s="40">
        <f t="shared" si="112"/>
        <v>107.14285714285714</v>
      </c>
      <c r="J202" s="40">
        <f t="shared" si="112"/>
        <v>115.38461538461539</v>
      </c>
      <c r="K202" s="40">
        <f t="shared" si="112"/>
        <v>115.38461538461539</v>
      </c>
      <c r="L202" s="40">
        <f t="shared" si="112"/>
        <v>136.36363636363637</v>
      </c>
      <c r="M202" s="40">
        <f t="shared" si="112"/>
        <v>78.94736842105263</v>
      </c>
      <c r="N202" s="86">
        <f t="shared" si="112"/>
        <v>78.94736842105263</v>
      </c>
      <c r="O202" s="196"/>
      <c r="P202" s="216"/>
      <c r="Q202" s="216"/>
      <c r="R202" s="216"/>
      <c r="S202" s="216"/>
      <c r="T202" s="216"/>
      <c r="U202" s="216"/>
      <c r="V202" s="216"/>
      <c r="W202" s="217"/>
      <c r="X202" s="19"/>
    </row>
    <row r="203" spans="1:24" ht="12" customHeight="1" x14ac:dyDescent="0.2">
      <c r="A203" s="36"/>
      <c r="B203" s="42" t="s">
        <v>79</v>
      </c>
      <c r="C203" s="40">
        <f t="shared" ref="C203:N203" si="113">C198/(C34+C35)</f>
        <v>1000</v>
      </c>
      <c r="D203" s="40">
        <f t="shared" si="113"/>
        <v>833.33333333333337</v>
      </c>
      <c r="E203" s="40">
        <f t="shared" si="113"/>
        <v>857.14285714285711</v>
      </c>
      <c r="F203" s="40">
        <f t="shared" si="113"/>
        <v>750</v>
      </c>
      <c r="G203" s="40">
        <f t="shared" si="113"/>
        <v>1166.6666666666667</v>
      </c>
      <c r="H203" s="40">
        <f t="shared" si="113"/>
        <v>875</v>
      </c>
      <c r="I203" s="40">
        <f t="shared" si="113"/>
        <v>777.77777777777783</v>
      </c>
      <c r="J203" s="40">
        <f t="shared" si="113"/>
        <v>777.77777777777783</v>
      </c>
      <c r="K203" s="40">
        <f t="shared" si="113"/>
        <v>583.33333333333337</v>
      </c>
      <c r="L203" s="40">
        <f t="shared" si="113"/>
        <v>636.36363636363637</v>
      </c>
      <c r="M203" s="40">
        <f t="shared" si="113"/>
        <v>1166.6666666666667</v>
      </c>
      <c r="N203" s="86">
        <f t="shared" si="113"/>
        <v>700</v>
      </c>
      <c r="O203" s="196"/>
      <c r="P203" s="216"/>
      <c r="Q203" s="216"/>
      <c r="R203" s="216"/>
      <c r="S203" s="216"/>
      <c r="T203" s="216"/>
      <c r="U203" s="216"/>
      <c r="V203" s="216"/>
      <c r="W203" s="217"/>
      <c r="X203" s="19"/>
    </row>
    <row r="204" spans="1:24" ht="12" customHeight="1" x14ac:dyDescent="0.2">
      <c r="A204" s="36"/>
      <c r="B204" s="42"/>
      <c r="C204" s="40"/>
      <c r="D204" s="40"/>
      <c r="E204" s="40"/>
      <c r="F204" s="40"/>
      <c r="G204" s="40"/>
      <c r="H204" s="40"/>
      <c r="I204" s="40"/>
      <c r="J204" s="40"/>
      <c r="K204" s="40"/>
      <c r="L204" s="40"/>
      <c r="M204" s="40"/>
      <c r="N204" s="86"/>
      <c r="O204" s="196"/>
      <c r="P204" s="216"/>
      <c r="Q204" s="216"/>
      <c r="R204" s="216"/>
      <c r="S204" s="216"/>
      <c r="T204" s="216"/>
      <c r="U204" s="216"/>
      <c r="V204" s="216"/>
      <c r="W204" s="217"/>
      <c r="X204" s="19"/>
    </row>
    <row r="205" spans="1:24" ht="12" customHeight="1" x14ac:dyDescent="0.2">
      <c r="A205" s="36"/>
      <c r="B205" s="10" t="s">
        <v>89</v>
      </c>
      <c r="C205" s="40"/>
      <c r="D205" s="40">
        <f t="shared" ref="D205:N205" si="114">D193+(D195/D29)</f>
        <v>258.23197115384619</v>
      </c>
      <c r="E205" s="40">
        <f t="shared" si="114"/>
        <v>391.57326892109506</v>
      </c>
      <c r="F205" s="40">
        <f t="shared" si="114"/>
        <v>344.83431455004205</v>
      </c>
      <c r="G205" s="40">
        <f t="shared" si="114"/>
        <v>438.30499325236167</v>
      </c>
      <c r="H205" s="40">
        <f t="shared" si="114"/>
        <v>394.24422442244224</v>
      </c>
      <c r="I205" s="40">
        <f t="shared" si="114"/>
        <v>323.77165775401068</v>
      </c>
      <c r="J205" s="40">
        <f t="shared" si="114"/>
        <v>346.58294250477678</v>
      </c>
      <c r="K205" s="40">
        <f t="shared" si="114"/>
        <v>352.44272844272848</v>
      </c>
      <c r="L205" s="40">
        <f t="shared" si="114"/>
        <v>348.38685208596712</v>
      </c>
      <c r="M205" s="40">
        <f t="shared" si="114"/>
        <v>323.63513410835037</v>
      </c>
      <c r="N205" s="40">
        <f t="shared" si="114"/>
        <v>310.92725409836066</v>
      </c>
      <c r="O205" s="196"/>
      <c r="P205" s="216"/>
      <c r="Q205" s="251"/>
      <c r="R205" s="251"/>
      <c r="S205" s="251"/>
      <c r="T205" s="252"/>
      <c r="U205" s="252"/>
      <c r="V205" s="252"/>
      <c r="W205" s="217"/>
      <c r="X205" s="19"/>
    </row>
    <row r="206" spans="1:24" ht="12" customHeight="1" x14ac:dyDescent="0.2">
      <c r="A206" s="36"/>
      <c r="B206" s="42" t="s">
        <v>77</v>
      </c>
      <c r="C206" s="40"/>
      <c r="D206" s="40">
        <f t="shared" ref="D206:N206" si="115">D193+D201</f>
        <v>159.49526902618658</v>
      </c>
      <c r="E206" s="40">
        <f t="shared" si="115"/>
        <v>289.55306690089299</v>
      </c>
      <c r="F206" s="40">
        <f t="shared" si="115"/>
        <v>254.96564663259363</v>
      </c>
      <c r="G206" s="40">
        <f t="shared" si="115"/>
        <v>331.25371120107962</v>
      </c>
      <c r="H206" s="40">
        <f t="shared" si="115"/>
        <v>298.25863512753745</v>
      </c>
      <c r="I206" s="40">
        <f t="shared" si="115"/>
        <v>241.86547756041423</v>
      </c>
      <c r="J206" s="40">
        <f t="shared" si="115"/>
        <v>263.80314553773832</v>
      </c>
      <c r="K206" s="40">
        <f t="shared" si="115"/>
        <v>277.17560085001946</v>
      </c>
      <c r="L206" s="40">
        <f t="shared" si="115"/>
        <v>274.23533988135762</v>
      </c>
      <c r="M206" s="40">
        <f t="shared" si="115"/>
        <v>245.62054555124988</v>
      </c>
      <c r="N206" s="40">
        <f t="shared" si="115"/>
        <v>241.42175959286615</v>
      </c>
      <c r="O206" s="196"/>
      <c r="P206" s="217"/>
      <c r="Q206" s="217"/>
      <c r="R206" s="217"/>
      <c r="S206" s="217"/>
      <c r="T206" s="217"/>
      <c r="U206" s="217"/>
      <c r="V206" s="217"/>
      <c r="W206" s="217"/>
      <c r="X206" s="19"/>
    </row>
    <row r="207" spans="1:24" ht="12" customHeight="1" x14ac:dyDescent="0.2">
      <c r="A207" s="36"/>
      <c r="B207" s="42" t="s">
        <v>78</v>
      </c>
      <c r="C207" s="40"/>
      <c r="D207" s="40">
        <f t="shared" ref="D207:N207" si="116">D193+D202</f>
        <v>285.22060751748256</v>
      </c>
      <c r="E207" s="40">
        <f t="shared" si="116"/>
        <v>430.46215780998392</v>
      </c>
      <c r="F207" s="40">
        <f t="shared" si="116"/>
        <v>413.94000560695258</v>
      </c>
      <c r="G207" s="40">
        <f t="shared" si="116"/>
        <v>447.92037786774631</v>
      </c>
      <c r="H207" s="40">
        <f t="shared" si="116"/>
        <v>415.79594856037329</v>
      </c>
      <c r="I207" s="40">
        <f t="shared" si="116"/>
        <v>342.67922077922071</v>
      </c>
      <c r="J207" s="40">
        <f t="shared" si="116"/>
        <v>372.85864699830302</v>
      </c>
      <c r="K207" s="40">
        <f t="shared" si="116"/>
        <v>386.7462627462628</v>
      </c>
      <c r="L207" s="40">
        <f t="shared" si="116"/>
        <v>405.10447075048847</v>
      </c>
      <c r="M207" s="40">
        <f t="shared" si="116"/>
        <v>318.47035299669278</v>
      </c>
      <c r="N207" s="40">
        <f t="shared" si="116"/>
        <v>314.87462251941326</v>
      </c>
      <c r="O207" s="196"/>
      <c r="P207" s="217"/>
      <c r="Q207" s="256"/>
      <c r="R207" s="256"/>
      <c r="S207" s="256"/>
      <c r="T207" s="256"/>
      <c r="U207" s="256"/>
      <c r="V207" s="256"/>
      <c r="W207" s="217"/>
      <c r="X207" s="19"/>
    </row>
    <row r="208" spans="1:24" ht="12" customHeight="1" x14ac:dyDescent="0.2">
      <c r="A208" s="36"/>
      <c r="B208" s="42" t="s">
        <v>79</v>
      </c>
      <c r="C208" s="40"/>
      <c r="D208" s="40">
        <f t="shared" ref="D208:N208" si="117">D193+D203</f>
        <v>982.19030448717956</v>
      </c>
      <c r="E208" s="40">
        <f t="shared" si="117"/>
        <v>1137.605014952841</v>
      </c>
      <c r="F208" s="40">
        <f t="shared" si="117"/>
        <v>997.27333894028595</v>
      </c>
      <c r="G208" s="40">
        <f t="shared" si="117"/>
        <v>1489.5870445344131</v>
      </c>
      <c r="H208" s="40">
        <f t="shared" si="117"/>
        <v>1165.7959485603733</v>
      </c>
      <c r="I208" s="40">
        <f t="shared" si="117"/>
        <v>1013.3141414141414</v>
      </c>
      <c r="J208" s="40">
        <f t="shared" si="117"/>
        <v>1035.2518093914655</v>
      </c>
      <c r="K208" s="40">
        <f t="shared" si="117"/>
        <v>854.69498069498081</v>
      </c>
      <c r="L208" s="40">
        <f t="shared" si="117"/>
        <v>905.10447075048842</v>
      </c>
      <c r="M208" s="40">
        <f t="shared" si="117"/>
        <v>1406.1896512423068</v>
      </c>
      <c r="N208" s="40">
        <f t="shared" si="117"/>
        <v>935.92725409836066</v>
      </c>
      <c r="O208" s="196"/>
      <c r="P208" s="217"/>
      <c r="Q208" s="249"/>
      <c r="R208" s="249"/>
      <c r="S208" s="249"/>
      <c r="T208" s="249"/>
      <c r="U208" s="249"/>
      <c r="V208" s="249"/>
      <c r="W208" s="217"/>
      <c r="X208" s="19"/>
    </row>
    <row r="209" spans="1:24" ht="12" customHeight="1" x14ac:dyDescent="0.2">
      <c r="A209" s="36"/>
      <c r="B209" s="42"/>
      <c r="C209" s="40"/>
      <c r="D209" s="40"/>
      <c r="E209" s="40"/>
      <c r="F209" s="40"/>
      <c r="G209" s="40"/>
      <c r="H209" s="40"/>
      <c r="I209" s="40"/>
      <c r="J209" s="40"/>
      <c r="K209" s="40"/>
      <c r="L209" s="40"/>
      <c r="M209" s="40"/>
      <c r="N209" s="86"/>
      <c r="O209" s="196"/>
      <c r="P209" s="217"/>
      <c r="Q209" s="227"/>
      <c r="R209" s="227"/>
      <c r="S209" s="227"/>
      <c r="T209" s="227"/>
      <c r="U209" s="227"/>
      <c r="V209" s="227"/>
      <c r="W209" s="217"/>
      <c r="X209" s="19"/>
    </row>
    <row r="210" spans="1:24" ht="12" customHeight="1" x14ac:dyDescent="0.2">
      <c r="A210" s="36"/>
      <c r="B210" s="10" t="s">
        <v>99</v>
      </c>
      <c r="C210" s="40">
        <f t="shared" ref="C210:N210" si="118">C119/C29*(1-$S$92)</f>
        <v>26.942758620689656</v>
      </c>
      <c r="D210" s="40">
        <f t="shared" si="118"/>
        <v>28.427656249999998</v>
      </c>
      <c r="E210" s="40">
        <f t="shared" si="118"/>
        <v>29.561388888888892</v>
      </c>
      <c r="F210" s="40">
        <f t="shared" si="118"/>
        <v>27.669634146341465</v>
      </c>
      <c r="G210" s="40">
        <f t="shared" si="118"/>
        <v>25.852435897435896</v>
      </c>
      <c r="H210" s="40">
        <f t="shared" si="118"/>
        <v>26.691724137931033</v>
      </c>
      <c r="I210" s="40">
        <f t="shared" si="118"/>
        <v>25.961078431372545</v>
      </c>
      <c r="J210" s="40">
        <f t="shared" si="118"/>
        <v>26.584059405940593</v>
      </c>
      <c r="K210" s="40">
        <f t="shared" si="118"/>
        <v>28.428828828828827</v>
      </c>
      <c r="L210" s="40">
        <f t="shared" si="118"/>
        <v>27.628318584070794</v>
      </c>
      <c r="M210" s="40">
        <f t="shared" si="118"/>
        <v>24.376355140186913</v>
      </c>
      <c r="N210" s="40">
        <f t="shared" si="118"/>
        <v>28.02333333333333</v>
      </c>
      <c r="O210" s="196"/>
      <c r="P210" s="217"/>
      <c r="Q210" s="227"/>
      <c r="R210" s="227"/>
      <c r="S210" s="227"/>
      <c r="T210" s="227"/>
      <c r="U210" s="227"/>
      <c r="V210" s="227"/>
      <c r="W210" s="217"/>
      <c r="X210" s="19"/>
    </row>
    <row r="211" spans="1:24" ht="12" customHeight="1" x14ac:dyDescent="0.2">
      <c r="A211" s="36"/>
      <c r="B211" s="42" t="s">
        <v>77</v>
      </c>
      <c r="C211" s="40">
        <f t="shared" ref="C211:N211" si="119">((C120+C121)/(C30+C31))*(1-$S$92)</f>
        <v>12.953043478260868</v>
      </c>
      <c r="D211" s="40">
        <f t="shared" si="119"/>
        <v>13.073617021276593</v>
      </c>
      <c r="E211" s="40">
        <f t="shared" si="119"/>
        <v>13.009818181818181</v>
      </c>
      <c r="F211" s="40">
        <f t="shared" si="119"/>
        <v>13.074923076923076</v>
      </c>
      <c r="G211" s="40">
        <f t="shared" si="119"/>
        <v>13.011833333333332</v>
      </c>
      <c r="H211" s="40">
        <f t="shared" si="119"/>
        <v>13.101492537313431</v>
      </c>
      <c r="I211" s="40">
        <f t="shared" si="119"/>
        <v>13.047468354430379</v>
      </c>
      <c r="J211" s="40">
        <f t="shared" si="119"/>
        <v>13.097974683544304</v>
      </c>
      <c r="K211" s="40">
        <f t="shared" si="119"/>
        <v>13.083488372093022</v>
      </c>
      <c r="L211" s="40">
        <f t="shared" si="119"/>
        <v>13.08076923076923</v>
      </c>
      <c r="M211" s="40">
        <f t="shared" si="119"/>
        <v>13.072926829268292</v>
      </c>
      <c r="N211" s="40">
        <f t="shared" si="119"/>
        <v>13.08076923076923</v>
      </c>
      <c r="O211" s="196"/>
      <c r="P211" s="217"/>
      <c r="Q211" s="227"/>
      <c r="R211" s="227"/>
      <c r="S211" s="227"/>
      <c r="T211" s="227"/>
      <c r="U211" s="227"/>
      <c r="V211" s="227"/>
      <c r="W211" s="217"/>
      <c r="X211" s="19"/>
    </row>
    <row r="212" spans="1:24" ht="12" customHeight="1" x14ac:dyDescent="0.2">
      <c r="A212" s="36"/>
      <c r="B212" s="42" t="s">
        <v>78</v>
      </c>
      <c r="C212" s="40">
        <f t="shared" ref="C212:N212" si="120">((C122+C123)/(C32+C33))*(1-$S$92)</f>
        <v>33.32</v>
      </c>
      <c r="D212" s="40">
        <f t="shared" si="120"/>
        <v>33.36454545454545</v>
      </c>
      <c r="E212" s="40">
        <f t="shared" si="120"/>
        <v>32.927999999999997</v>
      </c>
      <c r="F212" s="40">
        <f t="shared" si="120"/>
        <v>33.537777777777777</v>
      </c>
      <c r="G212" s="40">
        <f t="shared" si="120"/>
        <v>33.156666666666666</v>
      </c>
      <c r="H212" s="40">
        <f t="shared" si="120"/>
        <v>33.156666666666666</v>
      </c>
      <c r="I212" s="40">
        <f t="shared" si="120"/>
        <v>33.32</v>
      </c>
      <c r="J212" s="40">
        <f t="shared" si="120"/>
        <v>32.980769230769226</v>
      </c>
      <c r="K212" s="40">
        <f t="shared" si="120"/>
        <v>32.716923076923081</v>
      </c>
      <c r="L212" s="40">
        <f t="shared" si="120"/>
        <v>32.740909090909092</v>
      </c>
      <c r="M212" s="40">
        <f t="shared" si="120"/>
        <v>33.036315789473683</v>
      </c>
      <c r="N212" s="40">
        <f t="shared" si="120"/>
        <v>33.397368421052626</v>
      </c>
      <c r="O212" s="196"/>
      <c r="P212" s="217"/>
      <c r="Q212" s="227"/>
      <c r="R212" s="227"/>
      <c r="S212" s="227"/>
      <c r="T212" s="227"/>
      <c r="U212" s="227"/>
      <c r="V212" s="227"/>
      <c r="W212" s="217"/>
      <c r="X212" s="19"/>
    </row>
    <row r="213" spans="1:24" ht="12" customHeight="1" x14ac:dyDescent="0.2">
      <c r="A213" s="36"/>
      <c r="B213" s="42" t="s">
        <v>79</v>
      </c>
      <c r="C213" s="40">
        <f t="shared" ref="C213:N213" si="121">((C124+C125)/(C34+C35))*(1-$S$92)</f>
        <v>146.72</v>
      </c>
      <c r="D213" s="40">
        <f t="shared" si="121"/>
        <v>139.64999999999998</v>
      </c>
      <c r="E213" s="40">
        <f t="shared" si="121"/>
        <v>154.79999999999998</v>
      </c>
      <c r="F213" s="40">
        <f t="shared" si="121"/>
        <v>139.64999999999998</v>
      </c>
      <c r="G213" s="40">
        <f t="shared" si="121"/>
        <v>139.64999999999998</v>
      </c>
      <c r="H213" s="40">
        <f t="shared" si="121"/>
        <v>130.8125</v>
      </c>
      <c r="I213" s="40">
        <f t="shared" si="121"/>
        <v>127.86666666666665</v>
      </c>
      <c r="J213" s="40">
        <f t="shared" si="121"/>
        <v>135.7222222222222</v>
      </c>
      <c r="K213" s="40">
        <f t="shared" si="121"/>
        <v>133.75833333333333</v>
      </c>
      <c r="L213" s="40">
        <f t="shared" si="121"/>
        <v>142.86363636363635</v>
      </c>
      <c r="M213" s="40">
        <f t="shared" si="121"/>
        <v>151.43333333333334</v>
      </c>
      <c r="N213" s="40">
        <f t="shared" si="121"/>
        <v>153.79</v>
      </c>
      <c r="O213" s="196"/>
      <c r="P213" s="217"/>
      <c r="Q213" s="228"/>
      <c r="R213" s="228"/>
      <c r="S213" s="229"/>
      <c r="T213" s="229"/>
      <c r="U213" s="229"/>
      <c r="V213" s="229"/>
      <c r="W213" s="217"/>
      <c r="X213" s="19"/>
    </row>
    <row r="214" spans="1:24" ht="12" customHeight="1" x14ac:dyDescent="0.2">
      <c r="A214" s="36"/>
      <c r="B214" s="42"/>
      <c r="C214" s="40"/>
      <c r="D214" s="40"/>
      <c r="E214" s="40"/>
      <c r="F214" s="40"/>
      <c r="G214" s="40"/>
      <c r="H214" s="40"/>
      <c r="I214" s="40"/>
      <c r="J214" s="40"/>
      <c r="K214" s="40"/>
      <c r="L214" s="40"/>
      <c r="M214" s="40"/>
      <c r="N214" s="86"/>
      <c r="O214" s="196"/>
      <c r="P214" s="217"/>
      <c r="Q214" s="228"/>
      <c r="R214" s="228"/>
      <c r="S214" s="229"/>
      <c r="T214" s="229"/>
      <c r="U214" s="229"/>
      <c r="V214" s="229"/>
      <c r="W214" s="217"/>
      <c r="X214" s="19"/>
    </row>
    <row r="215" spans="1:24" ht="12" customHeight="1" x14ac:dyDescent="0.2">
      <c r="A215" s="36"/>
      <c r="B215" s="10" t="s">
        <v>17</v>
      </c>
      <c r="C215" s="88"/>
      <c r="D215" s="88">
        <f t="shared" ref="D215:N215" si="122">D205/(D210)</f>
        <v>9.0838291022970346</v>
      </c>
      <c r="E215" s="88">
        <f t="shared" si="122"/>
        <v>13.24610526226912</v>
      </c>
      <c r="F215" s="88">
        <f t="shared" si="122"/>
        <v>12.462554174957775</v>
      </c>
      <c r="G215" s="88">
        <f t="shared" si="122"/>
        <v>16.954108115430383</v>
      </c>
      <c r="H215" s="88">
        <f t="shared" si="122"/>
        <v>14.770279446361814</v>
      </c>
      <c r="I215" s="88">
        <f t="shared" si="122"/>
        <v>12.471425584645601</v>
      </c>
      <c r="J215" s="88">
        <f t="shared" si="122"/>
        <v>13.037246765530767</v>
      </c>
      <c r="K215" s="88">
        <f t="shared" si="122"/>
        <v>12.397370660775403</v>
      </c>
      <c r="L215" s="88">
        <f t="shared" si="122"/>
        <v>12.609773954424821</v>
      </c>
      <c r="M215" s="88">
        <f t="shared" si="122"/>
        <v>13.276600716027671</v>
      </c>
      <c r="N215" s="88">
        <f t="shared" si="122"/>
        <v>11.095298706971358</v>
      </c>
      <c r="O215" s="196"/>
      <c r="P215" s="217"/>
      <c r="Q215" s="217"/>
      <c r="R215" s="217"/>
      <c r="S215" s="217"/>
      <c r="T215" s="217"/>
      <c r="U215" s="217"/>
      <c r="V215" s="217"/>
      <c r="W215" s="217"/>
      <c r="X215" s="19"/>
    </row>
    <row r="216" spans="1:24" ht="12" customHeight="1" x14ac:dyDescent="0.2">
      <c r="A216" s="36"/>
      <c r="B216" s="42" t="s">
        <v>77</v>
      </c>
      <c r="C216" s="88"/>
      <c r="D216" s="88">
        <f t="shared" ref="D216:N216" si="123">D206/D211</f>
        <v>12.199781343343375</v>
      </c>
      <c r="E216" s="88">
        <f t="shared" si="123"/>
        <v>22.256503730817446</v>
      </c>
      <c r="F216" s="88">
        <f t="shared" si="123"/>
        <v>19.500355385080763</v>
      </c>
      <c r="G216" s="88">
        <f t="shared" si="123"/>
        <v>25.457881507941206</v>
      </c>
      <c r="H216" s="88">
        <f t="shared" si="123"/>
        <v>22.765241004266361</v>
      </c>
      <c r="I216" s="88">
        <f t="shared" si="123"/>
        <v>18.537349238198132</v>
      </c>
      <c r="J216" s="88">
        <f t="shared" si="123"/>
        <v>20.140758545606939</v>
      </c>
      <c r="K216" s="88">
        <f t="shared" si="123"/>
        <v>21.185145197303253</v>
      </c>
      <c r="L216" s="88">
        <f t="shared" si="123"/>
        <v>20.964771646325488</v>
      </c>
      <c r="M216" s="88">
        <f t="shared" si="123"/>
        <v>18.788489277041073</v>
      </c>
      <c r="N216" s="88">
        <f t="shared" si="123"/>
        <v>18.456235664259101</v>
      </c>
      <c r="O216" s="196"/>
      <c r="P216" s="216"/>
      <c r="Q216" s="197"/>
      <c r="R216" s="197"/>
      <c r="S216" s="199"/>
      <c r="T216" s="105"/>
      <c r="U216" s="216"/>
      <c r="V216" s="216"/>
      <c r="W216" s="217"/>
      <c r="X216" s="19"/>
    </row>
    <row r="217" spans="1:24" ht="12" customHeight="1" x14ac:dyDescent="0.2">
      <c r="A217" s="36"/>
      <c r="B217" s="42" t="s">
        <v>78</v>
      </c>
      <c r="C217" s="88"/>
      <c r="D217" s="88">
        <f t="shared" ref="D217:N217" si="124">D207/D212</f>
        <v>8.5486136145944496</v>
      </c>
      <c r="E217" s="88">
        <f t="shared" si="124"/>
        <v>13.072830351372204</v>
      </c>
      <c r="F217" s="88">
        <f t="shared" si="124"/>
        <v>12.342499504580484</v>
      </c>
      <c r="G217" s="88">
        <f t="shared" si="124"/>
        <v>13.509210149826469</v>
      </c>
      <c r="H217" s="88">
        <f t="shared" si="124"/>
        <v>12.540342270846686</v>
      </c>
      <c r="I217" s="88">
        <f t="shared" si="124"/>
        <v>10.284490419544438</v>
      </c>
      <c r="J217" s="88">
        <f t="shared" si="124"/>
        <v>11.305335069336303</v>
      </c>
      <c r="K217" s="88">
        <f t="shared" si="124"/>
        <v>11.820985177516731</v>
      </c>
      <c r="L217" s="88">
        <f t="shared" si="124"/>
        <v>12.37303672984971</v>
      </c>
      <c r="M217" s="88">
        <f t="shared" si="124"/>
        <v>9.6400081360817644</v>
      </c>
      <c r="N217" s="88">
        <f t="shared" si="124"/>
        <v>9.4281267478825193</v>
      </c>
      <c r="O217" s="196"/>
      <c r="U217" s="216"/>
      <c r="V217" s="216"/>
      <c r="W217" s="217"/>
      <c r="X217" s="19"/>
    </row>
    <row r="218" spans="1:24" ht="12" customHeight="1" x14ac:dyDescent="0.2">
      <c r="A218" s="36"/>
      <c r="B218" s="42" t="s">
        <v>79</v>
      </c>
      <c r="C218" s="88"/>
      <c r="D218" s="88">
        <f t="shared" ref="D218:N218" si="125">D208/D213</f>
        <v>7.0332281023070511</v>
      </c>
      <c r="E218" s="88">
        <f t="shared" si="125"/>
        <v>7.3488696056385088</v>
      </c>
      <c r="F218" s="88">
        <f t="shared" si="125"/>
        <v>7.1412340776246772</v>
      </c>
      <c r="G218" s="88">
        <f t="shared" si="125"/>
        <v>10.666573895699344</v>
      </c>
      <c r="H218" s="88">
        <f t="shared" si="125"/>
        <v>8.9119613841213443</v>
      </c>
      <c r="I218" s="88">
        <f t="shared" si="125"/>
        <v>7.9247717003191473</v>
      </c>
      <c r="J218" s="88">
        <f t="shared" si="125"/>
        <v>7.6277251612961035</v>
      </c>
      <c r="K218" s="88">
        <f t="shared" si="125"/>
        <v>6.3898447251509376</v>
      </c>
      <c r="L218" s="88">
        <f t="shared" si="125"/>
        <v>6.3354433205570304</v>
      </c>
      <c r="M218" s="88">
        <f t="shared" si="125"/>
        <v>9.2858660658747976</v>
      </c>
      <c r="N218" s="88">
        <f t="shared" si="125"/>
        <v>6.0857484498235301</v>
      </c>
      <c r="O218" s="196"/>
      <c r="U218" s="216"/>
      <c r="V218" s="216"/>
      <c r="W218" s="217"/>
      <c r="X218" s="19"/>
    </row>
    <row r="219" spans="1:24" ht="12" customHeight="1" x14ac:dyDescent="0.2">
      <c r="A219" s="36"/>
      <c r="B219" s="10"/>
      <c r="C219" s="40"/>
      <c r="D219" s="40"/>
      <c r="E219" s="40"/>
      <c r="F219" s="40"/>
      <c r="G219" s="40"/>
      <c r="H219" s="40"/>
      <c r="I219" s="40"/>
      <c r="J219" s="40"/>
      <c r="K219" s="40"/>
      <c r="L219" s="40"/>
      <c r="M219" s="40"/>
      <c r="N219" s="86"/>
      <c r="O219" s="196"/>
      <c r="U219" s="217"/>
      <c r="V219" s="217"/>
      <c r="W219" s="217"/>
      <c r="X219" s="19"/>
    </row>
    <row r="220" spans="1:24" ht="12" customHeight="1" x14ac:dyDescent="0.2">
      <c r="A220" s="36"/>
      <c r="B220" s="45" t="s">
        <v>18</v>
      </c>
      <c r="C220" s="16"/>
      <c r="D220" s="17"/>
      <c r="E220" s="17"/>
      <c r="F220" s="17"/>
      <c r="G220" s="17"/>
      <c r="H220" s="17"/>
      <c r="I220" s="17"/>
      <c r="J220" s="17"/>
      <c r="K220" s="17"/>
      <c r="L220" s="17"/>
      <c r="M220" s="17"/>
      <c r="N220" s="176"/>
      <c r="O220" s="181"/>
      <c r="U220" s="217"/>
      <c r="V220" s="217"/>
      <c r="W220" s="217"/>
      <c r="X220" s="19"/>
    </row>
    <row r="221" spans="1:24" ht="12" customHeight="1" x14ac:dyDescent="0.2">
      <c r="A221" s="36"/>
      <c r="B221" s="10"/>
      <c r="C221" s="40"/>
      <c r="D221" s="40"/>
      <c r="E221" s="40"/>
      <c r="F221" s="40"/>
      <c r="G221" s="40"/>
      <c r="H221" s="40"/>
      <c r="I221" s="40"/>
      <c r="J221" s="40"/>
      <c r="K221" s="40"/>
      <c r="L221" s="40"/>
      <c r="M221" s="40"/>
      <c r="N221" s="86"/>
      <c r="O221" s="196"/>
      <c r="U221" s="217"/>
      <c r="V221" s="217"/>
      <c r="W221" s="217"/>
      <c r="X221" s="19"/>
    </row>
    <row r="222" spans="1:24" ht="12" customHeight="1" x14ac:dyDescent="0.2">
      <c r="A222" s="36"/>
      <c r="B222" s="10" t="s">
        <v>19</v>
      </c>
      <c r="C222" s="84">
        <v>453012</v>
      </c>
      <c r="D222" s="40">
        <f t="shared" ref="D222:N222" si="126">C226</f>
        <v>411846</v>
      </c>
      <c r="E222" s="40">
        <f t="shared" si="126"/>
        <v>362339</v>
      </c>
      <c r="F222" s="40">
        <f t="shared" si="126"/>
        <v>326587</v>
      </c>
      <c r="G222" s="40">
        <f t="shared" si="126"/>
        <v>283565</v>
      </c>
      <c r="H222" s="40">
        <f t="shared" si="126"/>
        <v>233133</v>
      </c>
      <c r="I222" s="40">
        <f t="shared" si="126"/>
        <v>186000</v>
      </c>
      <c r="J222" s="40">
        <f t="shared" si="126"/>
        <v>141155</v>
      </c>
      <c r="K222" s="40">
        <f t="shared" si="126"/>
        <v>99612</v>
      </c>
      <c r="L222" s="40">
        <f t="shared" si="126"/>
        <v>62146</v>
      </c>
      <c r="M222" s="40">
        <f t="shared" si="126"/>
        <v>27280</v>
      </c>
      <c r="N222" s="86">
        <f t="shared" si="126"/>
        <v>-4287</v>
      </c>
      <c r="O222" s="196"/>
      <c r="U222" s="142"/>
      <c r="V222" s="142"/>
      <c r="X222" s="19"/>
    </row>
    <row r="223" spans="1:24" ht="12" customHeight="1" x14ac:dyDescent="0.2">
      <c r="A223" s="36"/>
      <c r="B223" s="42" t="s">
        <v>22</v>
      </c>
      <c r="C223" s="84">
        <v>4121</v>
      </c>
      <c r="D223" s="84">
        <v>6765</v>
      </c>
      <c r="E223" s="84">
        <v>9120</v>
      </c>
      <c r="F223" s="84">
        <v>13233</v>
      </c>
      <c r="G223" s="84">
        <v>14567</v>
      </c>
      <c r="H223" s="84">
        <v>17866</v>
      </c>
      <c r="I223" s="84">
        <v>20154</v>
      </c>
      <c r="J223" s="84">
        <v>23456</v>
      </c>
      <c r="K223" s="84">
        <v>27533</v>
      </c>
      <c r="L223" s="84">
        <v>30133</v>
      </c>
      <c r="M223" s="84">
        <v>33432</v>
      </c>
      <c r="N223" s="177">
        <v>37666</v>
      </c>
      <c r="O223" s="196"/>
      <c r="U223" s="105"/>
      <c r="V223" s="105"/>
      <c r="X223" s="19"/>
    </row>
    <row r="224" spans="1:24" ht="12" customHeight="1" x14ac:dyDescent="0.2">
      <c r="A224" s="36"/>
      <c r="B224" s="42" t="s">
        <v>23</v>
      </c>
      <c r="C224" s="84">
        <v>45287</v>
      </c>
      <c r="D224" s="84">
        <v>56272</v>
      </c>
      <c r="E224" s="84">
        <v>44872</v>
      </c>
      <c r="F224" s="84">
        <v>56255</v>
      </c>
      <c r="G224" s="84">
        <v>64999</v>
      </c>
      <c r="H224" s="84">
        <v>64999</v>
      </c>
      <c r="I224" s="84">
        <v>64999</v>
      </c>
      <c r="J224" s="84">
        <v>64999</v>
      </c>
      <c r="K224" s="84">
        <v>64999</v>
      </c>
      <c r="L224" s="84">
        <v>64999</v>
      </c>
      <c r="M224" s="84">
        <v>64999</v>
      </c>
      <c r="N224" s="177">
        <v>64999</v>
      </c>
      <c r="O224" s="196"/>
      <c r="U224" s="105"/>
      <c r="V224" s="105"/>
      <c r="X224" s="19"/>
    </row>
    <row r="225" spans="1:24" ht="12" customHeight="1" x14ac:dyDescent="0.2">
      <c r="A225" s="36"/>
      <c r="B225" s="10" t="s">
        <v>21</v>
      </c>
      <c r="C225" s="87">
        <f t="shared" ref="C225:N225" si="127">C224-C223</f>
        <v>41166</v>
      </c>
      <c r="D225" s="87">
        <f t="shared" si="127"/>
        <v>49507</v>
      </c>
      <c r="E225" s="87">
        <f t="shared" si="127"/>
        <v>35752</v>
      </c>
      <c r="F225" s="87">
        <f t="shared" si="127"/>
        <v>43022</v>
      </c>
      <c r="G225" s="87">
        <f t="shared" si="127"/>
        <v>50432</v>
      </c>
      <c r="H225" s="87">
        <f t="shared" si="127"/>
        <v>47133</v>
      </c>
      <c r="I225" s="87">
        <f t="shared" si="127"/>
        <v>44845</v>
      </c>
      <c r="J225" s="87">
        <f t="shared" si="127"/>
        <v>41543</v>
      </c>
      <c r="K225" s="87">
        <f t="shared" si="127"/>
        <v>37466</v>
      </c>
      <c r="L225" s="87">
        <f t="shared" si="127"/>
        <v>34866</v>
      </c>
      <c r="M225" s="87">
        <f t="shared" si="127"/>
        <v>31567</v>
      </c>
      <c r="N225" s="178">
        <f t="shared" si="127"/>
        <v>27333</v>
      </c>
      <c r="O225" s="196"/>
      <c r="U225" s="105"/>
      <c r="V225" s="105"/>
      <c r="X225" s="19"/>
    </row>
    <row r="226" spans="1:24" ht="12" customHeight="1" x14ac:dyDescent="0.2">
      <c r="A226" s="36"/>
      <c r="B226" s="10" t="s">
        <v>20</v>
      </c>
      <c r="C226" s="40">
        <f t="shared" ref="C226:N226" si="128">C222-C225</f>
        <v>411846</v>
      </c>
      <c r="D226" s="40">
        <f t="shared" si="128"/>
        <v>362339</v>
      </c>
      <c r="E226" s="40">
        <f t="shared" si="128"/>
        <v>326587</v>
      </c>
      <c r="F226" s="40">
        <f t="shared" si="128"/>
        <v>283565</v>
      </c>
      <c r="G226" s="40">
        <f t="shared" si="128"/>
        <v>233133</v>
      </c>
      <c r="H226" s="40">
        <f t="shared" si="128"/>
        <v>186000</v>
      </c>
      <c r="I226" s="40">
        <f t="shared" si="128"/>
        <v>141155</v>
      </c>
      <c r="J226" s="40">
        <f t="shared" si="128"/>
        <v>99612</v>
      </c>
      <c r="K226" s="40">
        <f t="shared" si="128"/>
        <v>62146</v>
      </c>
      <c r="L226" s="40">
        <f t="shared" si="128"/>
        <v>27280</v>
      </c>
      <c r="M226" s="40">
        <f t="shared" si="128"/>
        <v>-4287</v>
      </c>
      <c r="N226" s="86">
        <f t="shared" si="128"/>
        <v>-31620</v>
      </c>
      <c r="O226" s="196"/>
      <c r="U226" s="142"/>
      <c r="V226" s="142"/>
      <c r="X226" s="19"/>
    </row>
    <row r="227" spans="1:24" ht="12" customHeight="1" thickBot="1" x14ac:dyDescent="0.25">
      <c r="A227" s="36"/>
      <c r="B227" s="89" t="s">
        <v>24</v>
      </c>
      <c r="C227" s="90">
        <f t="shared" ref="C227:N227" si="129">C226/C225</f>
        <v>10.004518291794199</v>
      </c>
      <c r="D227" s="91">
        <f t="shared" si="129"/>
        <v>7.318944795685459</v>
      </c>
      <c r="E227" s="91">
        <f t="shared" si="129"/>
        <v>9.1347896621168054</v>
      </c>
      <c r="F227" s="91">
        <f t="shared" si="129"/>
        <v>6.5911626609641578</v>
      </c>
      <c r="G227" s="91">
        <f t="shared" si="129"/>
        <v>4.6227197017766501</v>
      </c>
      <c r="H227" s="91">
        <f t="shared" si="129"/>
        <v>3.9462796766596653</v>
      </c>
      <c r="I227" s="91">
        <f t="shared" si="129"/>
        <v>3.147619578548333</v>
      </c>
      <c r="J227" s="91">
        <f t="shared" si="129"/>
        <v>2.3978046843030114</v>
      </c>
      <c r="K227" s="91">
        <f t="shared" si="129"/>
        <v>1.6587305823947045</v>
      </c>
      <c r="L227" s="91">
        <f t="shared" si="129"/>
        <v>0.78242413812883616</v>
      </c>
      <c r="M227" s="91">
        <f t="shared" si="129"/>
        <v>-0.13580638008046378</v>
      </c>
      <c r="N227" s="179">
        <f t="shared" si="129"/>
        <v>-1.1568433761387333</v>
      </c>
      <c r="O227" s="196"/>
      <c r="X227" s="19"/>
    </row>
    <row r="228" spans="1:24" ht="12" customHeight="1" x14ac:dyDescent="0.2">
      <c r="A228" s="36"/>
      <c r="B228" s="85"/>
      <c r="C228" s="220"/>
      <c r="D228" s="220"/>
      <c r="E228" s="220"/>
      <c r="F228" s="220"/>
      <c r="G228" s="220"/>
      <c r="H228" s="220"/>
      <c r="I228" s="220"/>
      <c r="J228" s="220"/>
      <c r="K228" s="220"/>
      <c r="L228" s="220"/>
      <c r="M228" s="220"/>
      <c r="N228" s="220"/>
      <c r="O228" s="92"/>
      <c r="X228" s="19"/>
    </row>
    <row r="229" spans="1:24" ht="12" customHeight="1" x14ac:dyDescent="0.2">
      <c r="A229" s="36"/>
      <c r="B229" s="85"/>
      <c r="C229" s="86"/>
      <c r="D229" s="86"/>
      <c r="E229" s="86"/>
      <c r="F229" s="86"/>
      <c r="G229" s="86"/>
      <c r="H229" s="86"/>
      <c r="I229" s="86"/>
      <c r="J229" s="86"/>
      <c r="K229" s="86"/>
      <c r="L229" s="86"/>
      <c r="M229" s="86"/>
      <c r="N229" s="86"/>
      <c r="O229" s="92"/>
      <c r="X229" s="198"/>
    </row>
    <row r="230" spans="1:24" ht="12" customHeight="1" x14ac:dyDescent="0.2">
      <c r="A230" s="19"/>
      <c r="B230" s="19"/>
      <c r="C230" s="19"/>
      <c r="D230" s="19"/>
      <c r="E230" s="19"/>
      <c r="F230" s="19"/>
      <c r="G230" s="19"/>
      <c r="H230" s="19"/>
      <c r="I230" s="19"/>
      <c r="J230" s="19"/>
      <c r="K230" s="19"/>
      <c r="L230" s="19"/>
      <c r="M230" s="19"/>
      <c r="N230" s="19"/>
      <c r="O230" s="19"/>
      <c r="X230" s="225"/>
    </row>
    <row r="231" spans="1:24" ht="12" customHeight="1" x14ac:dyDescent="0.2">
      <c r="A231" s="33"/>
      <c r="B231" s="33"/>
      <c r="C231" s="33"/>
      <c r="D231" s="33"/>
      <c r="E231" s="33"/>
      <c r="F231" s="33"/>
      <c r="G231" s="33"/>
      <c r="H231" s="33"/>
      <c r="I231" s="33"/>
      <c r="J231" s="33"/>
      <c r="K231" s="33"/>
      <c r="L231" s="33"/>
      <c r="M231" s="33"/>
      <c r="N231" s="33"/>
      <c r="O231" s="33"/>
      <c r="X231" s="225"/>
    </row>
    <row r="232" spans="1:24" ht="12" customHeight="1" x14ac:dyDescent="0.2">
      <c r="A232" s="258"/>
      <c r="B232" s="258"/>
      <c r="C232" s="258"/>
      <c r="D232" s="258"/>
      <c r="E232" s="258"/>
      <c r="F232" s="258"/>
      <c r="G232" s="258"/>
      <c r="H232" s="258"/>
      <c r="I232" s="258"/>
      <c r="J232" s="258"/>
      <c r="K232" s="258"/>
      <c r="L232" s="258"/>
      <c r="M232" s="258"/>
      <c r="N232" s="258"/>
      <c r="O232" s="114"/>
      <c r="X232" s="225"/>
    </row>
    <row r="233" spans="1:24" ht="12" customHeight="1" x14ac:dyDescent="0.2">
      <c r="A233" s="257"/>
      <c r="B233" s="257"/>
      <c r="C233" s="257"/>
      <c r="D233" s="257"/>
      <c r="E233" s="257"/>
      <c r="F233" s="257"/>
      <c r="G233" s="257"/>
      <c r="H233" s="257"/>
      <c r="I233" s="257"/>
      <c r="J233" s="257"/>
      <c r="K233" s="257"/>
      <c r="L233" s="257"/>
      <c r="M233" s="257"/>
      <c r="N233" s="257"/>
      <c r="O233" s="113"/>
      <c r="X233" s="225"/>
    </row>
    <row r="234" spans="1:24" ht="12" customHeight="1" x14ac:dyDescent="0.2">
      <c r="A234" s="19"/>
      <c r="B234" s="33"/>
      <c r="C234" s="19"/>
      <c r="D234" s="19"/>
      <c r="E234" s="19"/>
      <c r="F234" s="19"/>
      <c r="G234" s="19"/>
      <c r="H234" s="19"/>
      <c r="I234" s="19"/>
      <c r="J234" s="19"/>
      <c r="K234" s="19"/>
      <c r="L234" s="19"/>
      <c r="M234" s="19"/>
      <c r="N234" s="19"/>
      <c r="O234" s="19"/>
      <c r="X234" s="225"/>
    </row>
    <row r="235" spans="1:24" ht="12" customHeight="1" x14ac:dyDescent="0.2">
      <c r="A235" s="19"/>
      <c r="B235" s="19"/>
      <c r="C235" s="19"/>
      <c r="D235" s="19"/>
      <c r="E235" s="19"/>
      <c r="F235" s="19"/>
      <c r="G235" s="19"/>
      <c r="H235" s="19"/>
      <c r="I235" s="19"/>
      <c r="J235" s="19"/>
      <c r="K235" s="19"/>
      <c r="L235" s="19"/>
      <c r="M235" s="19"/>
      <c r="N235" s="19"/>
      <c r="O235" s="19"/>
      <c r="X235" s="225"/>
    </row>
    <row r="236" spans="1:24" ht="12" customHeight="1" x14ac:dyDescent="0.2">
      <c r="A236" s="19"/>
      <c r="B236" s="33"/>
      <c r="C236" s="19"/>
      <c r="D236" s="19"/>
      <c r="E236" s="19"/>
      <c r="F236" s="19"/>
      <c r="G236" s="19"/>
      <c r="H236" s="19"/>
      <c r="I236" s="19"/>
      <c r="J236" s="19"/>
      <c r="K236" s="19"/>
      <c r="L236" s="19"/>
      <c r="M236" s="19"/>
      <c r="N236" s="19"/>
      <c r="O236" s="19"/>
      <c r="X236" s="225"/>
    </row>
    <row r="237" spans="1:24" ht="12" customHeight="1" x14ac:dyDescent="0.2">
      <c r="A237" s="19"/>
      <c r="B237" s="19"/>
      <c r="C237" s="19"/>
      <c r="D237" s="19"/>
      <c r="E237" s="19"/>
      <c r="F237" s="19"/>
      <c r="G237" s="19"/>
      <c r="H237" s="19"/>
      <c r="I237" s="19"/>
      <c r="J237" s="19"/>
      <c r="K237" s="19"/>
      <c r="L237" s="19"/>
      <c r="M237" s="19"/>
      <c r="N237" s="19"/>
      <c r="O237" s="19"/>
      <c r="X237" s="225"/>
    </row>
    <row r="238" spans="1:24" ht="12" customHeight="1" x14ac:dyDescent="0.2">
      <c r="A238" s="19"/>
      <c r="B238" s="19"/>
      <c r="C238" s="19"/>
      <c r="D238" s="19"/>
      <c r="E238" s="19"/>
      <c r="F238" s="19"/>
      <c r="G238" s="19"/>
      <c r="H238" s="19"/>
      <c r="I238" s="19"/>
      <c r="J238" s="19"/>
      <c r="K238" s="19"/>
      <c r="L238" s="19"/>
      <c r="M238" s="19"/>
      <c r="N238" s="19"/>
      <c r="O238" s="19"/>
    </row>
    <row r="239" spans="1:24" ht="12" customHeight="1" x14ac:dyDescent="0.2">
      <c r="A239" s="19"/>
      <c r="B239" s="19"/>
      <c r="C239" s="19"/>
      <c r="D239" s="19"/>
      <c r="E239" s="19"/>
      <c r="F239" s="19"/>
      <c r="G239" s="19"/>
      <c r="H239" s="19"/>
      <c r="I239" s="19"/>
      <c r="J239" s="19"/>
      <c r="K239" s="19"/>
      <c r="L239" s="19"/>
      <c r="M239" s="19"/>
      <c r="N239" s="19"/>
      <c r="O239" s="19"/>
    </row>
    <row r="240" spans="1:24" ht="12" customHeight="1" x14ac:dyDescent="0.2">
      <c r="A240" s="19"/>
      <c r="B240" s="19"/>
      <c r="C240" s="19"/>
      <c r="D240" s="19"/>
      <c r="E240" s="19"/>
      <c r="F240" s="19"/>
      <c r="G240" s="19"/>
      <c r="H240" s="19"/>
      <c r="I240" s="19"/>
      <c r="J240" s="19"/>
      <c r="K240" s="19"/>
      <c r="L240" s="19"/>
      <c r="M240" s="19"/>
      <c r="N240" s="19"/>
      <c r="O240" s="19"/>
    </row>
    <row r="241" spans="1:15" ht="12" customHeight="1" x14ac:dyDescent="0.2">
      <c r="A241" s="19"/>
      <c r="B241" s="19"/>
      <c r="C241" s="19"/>
      <c r="D241" s="19"/>
      <c r="E241" s="19"/>
      <c r="F241" s="19"/>
      <c r="G241" s="19"/>
      <c r="H241" s="19"/>
      <c r="I241" s="19"/>
      <c r="J241" s="19"/>
      <c r="K241" s="19"/>
      <c r="L241" s="19"/>
      <c r="M241" s="19"/>
      <c r="N241" s="19"/>
      <c r="O241" s="19"/>
    </row>
    <row r="242" spans="1:15" ht="12" customHeight="1" x14ac:dyDescent="0.2">
      <c r="A242" s="19"/>
      <c r="B242" s="19"/>
      <c r="C242" s="19"/>
      <c r="D242" s="19"/>
      <c r="E242" s="19"/>
      <c r="F242" s="19"/>
      <c r="G242" s="19"/>
      <c r="H242" s="19"/>
      <c r="I242" s="19"/>
      <c r="J242" s="19"/>
      <c r="K242" s="19"/>
      <c r="L242" s="19"/>
      <c r="M242" s="19"/>
      <c r="N242" s="19"/>
      <c r="O242" s="19"/>
    </row>
    <row r="243" spans="1:15" ht="12" customHeight="1" x14ac:dyDescent="0.2">
      <c r="A243" s="19"/>
      <c r="B243" s="19"/>
      <c r="C243" s="19"/>
      <c r="D243" s="19"/>
      <c r="E243" s="19"/>
      <c r="F243" s="19"/>
      <c r="G243" s="19"/>
      <c r="H243" s="19"/>
      <c r="I243" s="19"/>
      <c r="J243" s="19"/>
      <c r="K243" s="19"/>
      <c r="L243" s="19"/>
      <c r="M243" s="19"/>
      <c r="N243" s="19"/>
      <c r="O243" s="19"/>
    </row>
    <row r="244" spans="1:15" ht="12" customHeight="1" x14ac:dyDescent="0.2">
      <c r="A244" s="19"/>
      <c r="B244" s="19"/>
      <c r="C244" s="19"/>
      <c r="D244" s="19"/>
      <c r="E244" s="19"/>
      <c r="F244" s="19"/>
      <c r="G244" s="19"/>
      <c r="H244" s="19"/>
      <c r="I244" s="19"/>
      <c r="J244" s="19"/>
      <c r="K244" s="19"/>
      <c r="L244" s="19"/>
      <c r="M244" s="19"/>
      <c r="N244" s="19"/>
      <c r="O244" s="19"/>
    </row>
    <row r="245" spans="1:15" ht="12" customHeight="1" x14ac:dyDescent="0.2">
      <c r="A245" s="19"/>
      <c r="B245" s="19"/>
      <c r="C245" s="19"/>
      <c r="D245" s="19"/>
      <c r="E245" s="19"/>
      <c r="F245" s="19"/>
      <c r="G245" s="19"/>
      <c r="H245" s="19"/>
      <c r="I245" s="19"/>
      <c r="J245" s="19"/>
      <c r="K245" s="19"/>
      <c r="L245" s="19"/>
      <c r="M245" s="19"/>
      <c r="N245" s="19"/>
      <c r="O245" s="19"/>
    </row>
    <row r="246" spans="1:15" ht="12" customHeight="1" x14ac:dyDescent="0.2">
      <c r="A246" s="19"/>
      <c r="B246" s="19"/>
      <c r="C246" s="19"/>
      <c r="D246" s="19"/>
      <c r="E246" s="19"/>
      <c r="F246" s="19"/>
      <c r="G246" s="19"/>
      <c r="H246" s="19"/>
      <c r="I246" s="19"/>
      <c r="J246" s="19"/>
      <c r="K246" s="19"/>
      <c r="L246" s="19"/>
      <c r="M246" s="19"/>
      <c r="N246" s="19"/>
      <c r="O246" s="19"/>
    </row>
    <row r="247" spans="1:15" ht="12" customHeight="1" x14ac:dyDescent="0.2">
      <c r="A247" s="19"/>
      <c r="B247" s="19"/>
      <c r="C247" s="19"/>
      <c r="D247" s="19"/>
      <c r="E247" s="19"/>
      <c r="F247" s="19"/>
      <c r="G247" s="19"/>
      <c r="H247" s="19"/>
      <c r="I247" s="19"/>
      <c r="J247" s="19"/>
      <c r="K247" s="19"/>
      <c r="L247" s="19"/>
      <c r="M247" s="19"/>
      <c r="N247" s="19"/>
      <c r="O247" s="19"/>
    </row>
    <row r="248" spans="1:15" ht="12" customHeight="1" x14ac:dyDescent="0.2">
      <c r="A248" s="19"/>
      <c r="B248" s="19"/>
      <c r="C248" s="19"/>
      <c r="D248" s="19"/>
      <c r="E248" s="19"/>
      <c r="F248" s="19"/>
      <c r="G248" s="19"/>
      <c r="H248" s="19"/>
      <c r="I248" s="19"/>
      <c r="J248" s="19"/>
      <c r="K248" s="19"/>
      <c r="L248" s="19"/>
      <c r="M248" s="19"/>
      <c r="N248" s="19"/>
      <c r="O248" s="19"/>
    </row>
    <row r="249" spans="1:15" ht="12" customHeight="1" x14ac:dyDescent="0.2">
      <c r="A249" s="19"/>
      <c r="B249" s="19"/>
      <c r="C249" s="19"/>
      <c r="D249" s="19"/>
      <c r="E249" s="19"/>
      <c r="F249" s="19"/>
      <c r="G249" s="19"/>
      <c r="H249" s="19"/>
      <c r="I249" s="19"/>
      <c r="J249" s="19"/>
      <c r="K249" s="19"/>
      <c r="L249" s="19"/>
      <c r="M249" s="19"/>
      <c r="N249" s="19"/>
      <c r="O249" s="19"/>
    </row>
    <row r="250" spans="1:15" ht="12" customHeight="1" x14ac:dyDescent="0.2">
      <c r="A250" s="19"/>
      <c r="B250" s="19"/>
      <c r="C250" s="19"/>
      <c r="D250" s="19"/>
      <c r="E250" s="19"/>
      <c r="F250" s="19"/>
      <c r="G250" s="19"/>
      <c r="H250" s="19"/>
      <c r="I250" s="19"/>
      <c r="J250" s="19"/>
      <c r="K250" s="19"/>
      <c r="L250" s="19"/>
      <c r="M250" s="19"/>
      <c r="N250" s="19"/>
      <c r="O250" s="19"/>
    </row>
    <row r="251" spans="1:15" ht="12" customHeight="1" x14ac:dyDescent="0.2">
      <c r="A251" s="19"/>
      <c r="B251" s="19"/>
      <c r="C251" s="19"/>
      <c r="D251" s="19"/>
      <c r="E251" s="19"/>
      <c r="F251" s="19"/>
      <c r="G251" s="19"/>
      <c r="H251" s="19"/>
      <c r="I251" s="19"/>
      <c r="J251" s="19"/>
      <c r="K251" s="19"/>
      <c r="L251" s="19"/>
      <c r="M251" s="19"/>
      <c r="N251" s="19"/>
      <c r="O251" s="19"/>
    </row>
    <row r="252" spans="1:15" ht="12" customHeight="1" x14ac:dyDescent="0.2">
      <c r="A252" s="19"/>
      <c r="B252" s="19"/>
      <c r="C252" s="19"/>
      <c r="D252" s="19"/>
      <c r="E252" s="19"/>
      <c r="F252" s="19"/>
      <c r="G252" s="19"/>
      <c r="H252" s="19"/>
      <c r="I252" s="19"/>
      <c r="J252" s="19"/>
      <c r="K252" s="19"/>
      <c r="L252" s="19"/>
      <c r="M252" s="19"/>
      <c r="N252" s="19"/>
      <c r="O252" s="19"/>
    </row>
    <row r="253" spans="1:15" ht="12" customHeight="1" x14ac:dyDescent="0.2">
      <c r="A253" s="19"/>
      <c r="B253" s="19"/>
      <c r="C253" s="19"/>
      <c r="D253" s="19"/>
      <c r="E253" s="19"/>
      <c r="F253" s="19"/>
      <c r="G253" s="19"/>
      <c r="H253" s="19"/>
      <c r="I253" s="19"/>
      <c r="J253" s="19"/>
      <c r="K253" s="19"/>
      <c r="L253" s="19"/>
      <c r="M253" s="19"/>
      <c r="N253" s="19"/>
      <c r="O253" s="19"/>
    </row>
    <row r="254" spans="1:15" ht="12" customHeight="1" x14ac:dyDescent="0.2">
      <c r="A254" s="19"/>
      <c r="B254" s="19"/>
      <c r="C254" s="19"/>
      <c r="D254" s="19"/>
      <c r="E254" s="19"/>
      <c r="F254" s="19"/>
      <c r="G254" s="19"/>
      <c r="H254" s="19"/>
      <c r="I254" s="19"/>
      <c r="J254" s="19"/>
      <c r="K254" s="19"/>
      <c r="L254" s="19"/>
      <c r="M254" s="19"/>
      <c r="N254" s="19"/>
      <c r="O254" s="19"/>
    </row>
    <row r="255" spans="1:15" ht="12" customHeight="1" x14ac:dyDescent="0.2">
      <c r="A255" s="19"/>
      <c r="B255" s="19"/>
      <c r="C255" s="19"/>
      <c r="D255" s="19"/>
      <c r="E255" s="19"/>
      <c r="F255" s="19"/>
      <c r="G255" s="19"/>
      <c r="H255" s="19"/>
      <c r="I255" s="19"/>
      <c r="J255" s="19"/>
      <c r="K255" s="19"/>
      <c r="L255" s="19"/>
      <c r="M255" s="19"/>
      <c r="N255" s="19"/>
      <c r="O255" s="19"/>
    </row>
    <row r="256" spans="1:15" ht="12" customHeight="1" x14ac:dyDescent="0.2">
      <c r="A256" s="19"/>
      <c r="B256" s="19"/>
      <c r="C256" s="19"/>
      <c r="D256" s="19"/>
      <c r="E256" s="19"/>
      <c r="F256" s="19"/>
      <c r="G256" s="19"/>
      <c r="H256" s="19"/>
      <c r="I256" s="19"/>
      <c r="J256" s="19"/>
      <c r="K256" s="19"/>
      <c r="L256" s="19"/>
      <c r="M256" s="19"/>
      <c r="N256" s="19"/>
      <c r="O256" s="19"/>
    </row>
    <row r="257" spans="1:15" ht="12" customHeight="1" x14ac:dyDescent="0.2">
      <c r="A257" s="19"/>
      <c r="B257" s="19"/>
      <c r="C257" s="19"/>
      <c r="D257" s="19"/>
      <c r="E257" s="19"/>
      <c r="F257" s="19"/>
      <c r="G257" s="19"/>
      <c r="H257" s="19"/>
      <c r="I257" s="19"/>
      <c r="J257" s="19"/>
      <c r="K257" s="19"/>
      <c r="L257" s="19"/>
      <c r="M257" s="19"/>
      <c r="N257" s="19"/>
      <c r="O257" s="19"/>
    </row>
    <row r="258" spans="1:15" ht="12" customHeight="1" x14ac:dyDescent="0.2">
      <c r="A258" s="19"/>
      <c r="B258" s="19"/>
      <c r="C258" s="19"/>
      <c r="D258" s="19"/>
      <c r="E258" s="19"/>
      <c r="F258" s="19"/>
      <c r="G258" s="19"/>
      <c r="H258" s="19"/>
      <c r="I258" s="19"/>
      <c r="J258" s="19"/>
      <c r="K258" s="19"/>
      <c r="L258" s="19"/>
      <c r="M258" s="19"/>
      <c r="N258" s="19"/>
      <c r="O258" s="19"/>
    </row>
    <row r="259" spans="1:15" ht="12" customHeight="1" x14ac:dyDescent="0.2">
      <c r="A259" s="19"/>
      <c r="B259" s="19"/>
      <c r="C259" s="19"/>
      <c r="D259" s="19"/>
      <c r="E259" s="19"/>
      <c r="F259" s="19"/>
      <c r="G259" s="19"/>
      <c r="H259" s="19"/>
      <c r="I259" s="19"/>
      <c r="J259" s="19"/>
      <c r="K259" s="19"/>
      <c r="L259" s="19"/>
      <c r="M259" s="19"/>
      <c r="N259" s="19"/>
      <c r="O259" s="19"/>
    </row>
    <row r="260" spans="1:15" ht="12" customHeight="1" x14ac:dyDescent="0.2">
      <c r="A260" s="19"/>
      <c r="B260" s="19"/>
      <c r="C260" s="19"/>
      <c r="D260" s="19"/>
      <c r="E260" s="19"/>
      <c r="F260" s="19"/>
      <c r="G260" s="19"/>
      <c r="H260" s="19"/>
      <c r="I260" s="19"/>
      <c r="J260" s="19"/>
      <c r="K260" s="19"/>
      <c r="L260" s="19"/>
      <c r="M260" s="19"/>
      <c r="N260" s="19"/>
      <c r="O260" s="19"/>
    </row>
    <row r="261" spans="1:15" ht="12" customHeight="1" x14ac:dyDescent="0.2">
      <c r="A261" s="19"/>
      <c r="B261" s="19"/>
      <c r="C261" s="19"/>
      <c r="D261" s="19"/>
      <c r="E261" s="19"/>
      <c r="F261" s="19"/>
      <c r="G261" s="19"/>
      <c r="H261" s="19"/>
      <c r="I261" s="19"/>
      <c r="J261" s="19"/>
      <c r="K261" s="19"/>
      <c r="L261" s="19"/>
      <c r="M261" s="19"/>
      <c r="N261" s="19"/>
      <c r="O261" s="19"/>
    </row>
    <row r="262" spans="1:15" ht="12" customHeight="1" x14ac:dyDescent="0.2">
      <c r="A262" s="19"/>
      <c r="B262" s="19"/>
      <c r="C262" s="19"/>
      <c r="D262" s="19"/>
      <c r="E262" s="19"/>
      <c r="F262" s="19"/>
      <c r="G262" s="19"/>
      <c r="H262" s="19"/>
      <c r="I262" s="19"/>
      <c r="J262" s="19"/>
      <c r="K262" s="19"/>
      <c r="L262" s="19"/>
      <c r="M262" s="19"/>
      <c r="N262" s="19"/>
      <c r="O262" s="19"/>
    </row>
    <row r="263" spans="1:15" ht="12" customHeight="1" x14ac:dyDescent="0.2">
      <c r="A263" s="19"/>
      <c r="B263" s="19"/>
      <c r="C263" s="19"/>
      <c r="D263" s="19"/>
      <c r="E263" s="19"/>
      <c r="F263" s="19"/>
      <c r="G263" s="19"/>
      <c r="H263" s="19"/>
      <c r="I263" s="19"/>
      <c r="J263" s="19"/>
      <c r="K263" s="19"/>
      <c r="L263" s="19"/>
      <c r="M263" s="19"/>
      <c r="N263" s="19"/>
      <c r="O263" s="19"/>
    </row>
    <row r="264" spans="1:15" ht="12" customHeight="1" x14ac:dyDescent="0.2">
      <c r="A264" s="19"/>
      <c r="B264" s="19"/>
      <c r="C264" s="19"/>
      <c r="D264" s="19"/>
      <c r="E264" s="19"/>
      <c r="F264" s="19"/>
      <c r="G264" s="19"/>
      <c r="H264" s="19"/>
      <c r="I264" s="19"/>
      <c r="J264" s="19"/>
      <c r="K264" s="19"/>
      <c r="L264" s="19"/>
      <c r="M264" s="19"/>
      <c r="N264" s="19"/>
      <c r="O264" s="19"/>
    </row>
    <row r="265" spans="1:15" ht="12" customHeight="1" x14ac:dyDescent="0.2">
      <c r="A265" s="19"/>
      <c r="B265" s="19"/>
      <c r="C265" s="19"/>
      <c r="D265" s="19"/>
      <c r="E265" s="19"/>
      <c r="F265" s="19"/>
      <c r="G265" s="19"/>
      <c r="H265" s="19"/>
      <c r="I265" s="19"/>
      <c r="J265" s="19"/>
      <c r="K265" s="19"/>
      <c r="L265" s="19"/>
      <c r="M265" s="19"/>
      <c r="N265" s="19"/>
      <c r="O265" s="19"/>
    </row>
    <row r="266" spans="1:15" ht="12" customHeight="1" x14ac:dyDescent="0.2">
      <c r="A266" s="19"/>
      <c r="B266" s="19"/>
      <c r="C266" s="19"/>
      <c r="D266" s="19"/>
      <c r="E266" s="19"/>
      <c r="F266" s="19"/>
      <c r="G266" s="19"/>
      <c r="H266" s="19"/>
      <c r="I266" s="19"/>
      <c r="J266" s="19"/>
      <c r="K266" s="19"/>
      <c r="L266" s="19"/>
      <c r="M266" s="19"/>
      <c r="N266" s="19"/>
      <c r="O266" s="19"/>
    </row>
    <row r="267" spans="1:15" ht="12" customHeight="1" x14ac:dyDescent="0.2">
      <c r="A267" s="19"/>
      <c r="B267" s="19"/>
      <c r="C267" s="19"/>
      <c r="D267" s="19"/>
      <c r="E267" s="19"/>
      <c r="F267" s="19"/>
      <c r="G267" s="19"/>
      <c r="H267" s="19"/>
      <c r="I267" s="19"/>
      <c r="J267" s="19"/>
      <c r="K267" s="19"/>
      <c r="L267" s="19"/>
      <c r="M267" s="19"/>
      <c r="N267" s="19"/>
      <c r="O267" s="19"/>
    </row>
    <row r="268" spans="1:15" ht="12" customHeight="1" x14ac:dyDescent="0.2">
      <c r="A268" s="19"/>
      <c r="B268" s="19"/>
      <c r="C268" s="19"/>
      <c r="D268" s="19"/>
      <c r="E268" s="19"/>
      <c r="F268" s="19"/>
      <c r="G268" s="19"/>
      <c r="H268" s="19"/>
      <c r="I268" s="19"/>
      <c r="J268" s="19"/>
      <c r="K268" s="19"/>
      <c r="L268" s="19"/>
      <c r="M268" s="19"/>
      <c r="N268" s="19"/>
      <c r="O268" s="19"/>
    </row>
    <row r="269" spans="1:15" ht="12" customHeight="1" x14ac:dyDescent="0.2">
      <c r="A269" s="19"/>
      <c r="B269" s="19"/>
      <c r="C269" s="19"/>
      <c r="D269" s="19"/>
      <c r="E269" s="19"/>
      <c r="F269" s="19"/>
      <c r="G269" s="19"/>
      <c r="H269" s="19"/>
      <c r="I269" s="19"/>
      <c r="J269" s="19"/>
      <c r="K269" s="19"/>
      <c r="L269" s="19"/>
      <c r="M269" s="19"/>
      <c r="N269" s="19"/>
      <c r="O269" s="19"/>
    </row>
    <row r="270" spans="1:15" ht="12" customHeight="1" x14ac:dyDescent="0.2">
      <c r="A270" s="19"/>
      <c r="B270" s="19"/>
      <c r="C270" s="19"/>
      <c r="D270" s="19"/>
      <c r="E270" s="19"/>
      <c r="F270" s="19"/>
      <c r="G270" s="19"/>
      <c r="H270" s="19"/>
      <c r="I270" s="19"/>
      <c r="J270" s="19"/>
      <c r="K270" s="19"/>
      <c r="L270" s="19"/>
      <c r="M270" s="19"/>
      <c r="N270" s="19"/>
      <c r="O270" s="19"/>
    </row>
    <row r="271" spans="1:15" ht="12" customHeight="1" x14ac:dyDescent="0.2">
      <c r="A271" s="19"/>
      <c r="B271" s="19"/>
      <c r="C271" s="19"/>
      <c r="D271" s="19"/>
      <c r="E271" s="19"/>
      <c r="F271" s="19"/>
      <c r="G271" s="19"/>
      <c r="H271" s="19"/>
      <c r="I271" s="19"/>
      <c r="J271" s="19"/>
      <c r="K271" s="19"/>
      <c r="L271" s="19"/>
      <c r="M271" s="19"/>
      <c r="N271" s="19"/>
      <c r="O271" s="19"/>
    </row>
    <row r="272" spans="1:15" ht="12" customHeight="1" x14ac:dyDescent="0.2">
      <c r="A272" s="19"/>
      <c r="B272" s="19"/>
      <c r="C272" s="19"/>
      <c r="D272" s="19"/>
      <c r="E272" s="19"/>
      <c r="F272" s="19"/>
      <c r="G272" s="19"/>
      <c r="H272" s="19"/>
      <c r="I272" s="19"/>
      <c r="J272" s="19"/>
      <c r="K272" s="19"/>
      <c r="L272" s="19"/>
      <c r="M272" s="19"/>
      <c r="N272" s="19"/>
      <c r="O272" s="19"/>
    </row>
    <row r="273" spans="1:16" ht="12" customHeight="1" x14ac:dyDescent="0.2">
      <c r="A273" s="19"/>
      <c r="B273" s="19"/>
      <c r="C273" s="19"/>
      <c r="D273" s="19"/>
      <c r="E273" s="19"/>
      <c r="F273" s="19"/>
      <c r="G273" s="19"/>
      <c r="H273" s="19"/>
      <c r="I273" s="19"/>
      <c r="J273" s="19"/>
      <c r="K273" s="19"/>
      <c r="L273" s="19"/>
      <c r="M273" s="19"/>
      <c r="N273" s="19"/>
      <c r="O273" s="19"/>
    </row>
    <row r="274" spans="1:16" ht="12" customHeight="1" x14ac:dyDescent="0.2">
      <c r="A274" s="19"/>
      <c r="B274" s="19"/>
      <c r="C274" s="19"/>
      <c r="D274" s="19"/>
      <c r="E274" s="19"/>
      <c r="F274" s="19"/>
      <c r="G274" s="19"/>
      <c r="H274" s="19"/>
      <c r="I274" s="19"/>
      <c r="J274" s="19"/>
      <c r="K274" s="19"/>
      <c r="L274" s="19"/>
      <c r="M274" s="19"/>
      <c r="N274" s="19"/>
      <c r="O274" s="19"/>
    </row>
    <row r="275" spans="1:16" ht="12" customHeight="1" x14ac:dyDescent="0.2">
      <c r="A275" s="19"/>
      <c r="B275" s="19"/>
      <c r="C275" s="19"/>
      <c r="D275" s="19"/>
      <c r="E275" s="19"/>
      <c r="F275" s="19"/>
      <c r="G275" s="19"/>
      <c r="H275" s="19"/>
      <c r="I275" s="19"/>
      <c r="J275" s="19"/>
      <c r="K275" s="19"/>
      <c r="L275" s="19"/>
      <c r="M275" s="19"/>
      <c r="N275" s="19"/>
      <c r="O275" s="19"/>
      <c r="P275" s="33"/>
    </row>
    <row r="276" spans="1:16" ht="12" customHeight="1" x14ac:dyDescent="0.2">
      <c r="A276" s="19"/>
      <c r="B276" s="19"/>
      <c r="C276" s="19"/>
      <c r="D276" s="19"/>
      <c r="E276" s="19"/>
      <c r="F276" s="19"/>
      <c r="G276" s="19"/>
      <c r="H276" s="19"/>
      <c r="I276" s="19"/>
      <c r="J276" s="19"/>
      <c r="K276" s="19"/>
      <c r="L276" s="19"/>
      <c r="M276" s="19"/>
      <c r="N276" s="19"/>
      <c r="O276" s="19"/>
    </row>
    <row r="277" spans="1:16" ht="12" customHeight="1" x14ac:dyDescent="0.2">
      <c r="A277" s="19"/>
      <c r="B277" s="19"/>
      <c r="C277" s="19"/>
      <c r="D277" s="19"/>
      <c r="E277" s="19"/>
      <c r="F277" s="19"/>
      <c r="G277" s="19"/>
      <c r="H277" s="19"/>
      <c r="I277" s="19"/>
      <c r="J277" s="19"/>
      <c r="K277" s="19"/>
      <c r="L277" s="19"/>
      <c r="M277" s="19"/>
      <c r="N277" s="19"/>
      <c r="O277" s="19"/>
    </row>
    <row r="278" spans="1:16" ht="12" customHeight="1" x14ac:dyDescent="0.2">
      <c r="A278" s="19"/>
      <c r="B278" s="19"/>
      <c r="C278" s="19"/>
      <c r="D278" s="19"/>
      <c r="E278" s="19"/>
      <c r="F278" s="19"/>
      <c r="G278" s="19"/>
      <c r="H278" s="19"/>
      <c r="I278" s="19"/>
      <c r="J278" s="19"/>
      <c r="K278" s="19"/>
      <c r="L278" s="19"/>
      <c r="M278" s="19"/>
      <c r="N278" s="19"/>
      <c r="O278" s="19"/>
    </row>
    <row r="279" spans="1:16" ht="12" customHeight="1" x14ac:dyDescent="0.2">
      <c r="A279" s="19"/>
      <c r="B279" s="19"/>
      <c r="C279" s="19"/>
      <c r="D279" s="19"/>
      <c r="E279" s="19"/>
      <c r="F279" s="19"/>
      <c r="G279" s="19"/>
      <c r="H279" s="19"/>
      <c r="I279" s="19"/>
      <c r="J279" s="19"/>
      <c r="K279" s="19"/>
      <c r="L279" s="19"/>
      <c r="M279" s="19"/>
      <c r="N279" s="19"/>
      <c r="O279" s="19"/>
    </row>
    <row r="280" spans="1:16" ht="12" customHeight="1" x14ac:dyDescent="0.2">
      <c r="A280" s="19"/>
      <c r="B280" s="19"/>
      <c r="C280" s="19"/>
      <c r="D280" s="19"/>
      <c r="E280" s="19"/>
      <c r="F280" s="19"/>
      <c r="G280" s="19"/>
      <c r="H280" s="19"/>
      <c r="I280" s="19"/>
      <c r="J280" s="19"/>
      <c r="K280" s="19"/>
      <c r="L280" s="19"/>
      <c r="M280" s="19"/>
      <c r="N280" s="19"/>
      <c r="O280" s="19"/>
    </row>
    <row r="281" spans="1:16" ht="12" customHeight="1" x14ac:dyDescent="0.2">
      <c r="A281" s="19"/>
      <c r="B281" s="19"/>
      <c r="C281" s="19"/>
      <c r="D281" s="19"/>
      <c r="E281" s="19"/>
      <c r="F281" s="19"/>
      <c r="G281" s="19"/>
      <c r="H281" s="19"/>
      <c r="I281" s="19"/>
      <c r="J281" s="19"/>
      <c r="K281" s="19"/>
      <c r="L281" s="19"/>
      <c r="M281" s="19"/>
      <c r="N281" s="19"/>
      <c r="O281" s="19"/>
    </row>
    <row r="282" spans="1:16" ht="12" customHeight="1" x14ac:dyDescent="0.2">
      <c r="A282" s="19"/>
      <c r="B282" s="19"/>
      <c r="C282" s="19"/>
      <c r="D282" s="19"/>
      <c r="E282" s="19"/>
      <c r="F282" s="19"/>
      <c r="G282" s="19"/>
      <c r="H282" s="19"/>
      <c r="I282" s="19"/>
      <c r="J282" s="19"/>
      <c r="K282" s="19"/>
      <c r="L282" s="19"/>
      <c r="M282" s="19"/>
      <c r="N282" s="19"/>
      <c r="O282" s="19"/>
    </row>
    <row r="283" spans="1:16" ht="12" customHeight="1" x14ac:dyDescent="0.2">
      <c r="A283" s="19"/>
      <c r="B283" s="19"/>
      <c r="C283" s="19"/>
      <c r="D283" s="19"/>
      <c r="E283" s="19"/>
      <c r="F283" s="19"/>
      <c r="G283" s="19"/>
      <c r="H283" s="19"/>
      <c r="I283" s="19"/>
      <c r="J283" s="19"/>
      <c r="K283" s="19"/>
      <c r="L283" s="19"/>
      <c r="M283" s="19"/>
      <c r="N283" s="19"/>
      <c r="O283" s="19"/>
    </row>
    <row r="284" spans="1:16" ht="12" customHeight="1" x14ac:dyDescent="0.2">
      <c r="A284" s="19"/>
      <c r="B284" s="19"/>
      <c r="C284" s="19"/>
      <c r="D284" s="19"/>
      <c r="E284" s="19"/>
      <c r="F284" s="19"/>
      <c r="G284" s="19"/>
      <c r="H284" s="19"/>
      <c r="I284" s="19"/>
      <c r="J284" s="19"/>
      <c r="K284" s="19"/>
      <c r="L284" s="19"/>
      <c r="M284" s="19"/>
      <c r="N284" s="19"/>
      <c r="O284" s="19"/>
    </row>
    <row r="285" spans="1:16" ht="12" customHeight="1" x14ac:dyDescent="0.2">
      <c r="A285" s="19"/>
      <c r="B285" s="19"/>
      <c r="C285" s="19"/>
      <c r="D285" s="19"/>
      <c r="E285" s="19"/>
      <c r="F285" s="19"/>
      <c r="G285" s="19"/>
      <c r="H285" s="19"/>
      <c r="I285" s="19"/>
      <c r="J285" s="19"/>
      <c r="K285" s="19"/>
      <c r="L285" s="19"/>
      <c r="M285" s="19"/>
      <c r="N285" s="19"/>
      <c r="O285" s="19"/>
    </row>
    <row r="286" spans="1:16" ht="12" customHeight="1" x14ac:dyDescent="0.2">
      <c r="A286" s="19"/>
      <c r="B286" s="19"/>
      <c r="C286" s="19"/>
      <c r="D286" s="19"/>
      <c r="E286" s="19"/>
      <c r="F286" s="19"/>
      <c r="G286" s="19"/>
      <c r="H286" s="19"/>
      <c r="I286" s="19"/>
      <c r="J286" s="19"/>
      <c r="K286" s="19"/>
      <c r="L286" s="19"/>
      <c r="M286" s="19"/>
      <c r="N286" s="19"/>
      <c r="O286" s="19"/>
    </row>
    <row r="287" spans="1:16" ht="12" customHeight="1" x14ac:dyDescent="0.2">
      <c r="A287" s="19"/>
      <c r="B287" s="19"/>
      <c r="C287" s="19"/>
      <c r="D287" s="19"/>
      <c r="E287" s="19"/>
      <c r="F287" s="19"/>
      <c r="G287" s="19"/>
      <c r="H287" s="19"/>
      <c r="I287" s="19"/>
      <c r="J287" s="19"/>
      <c r="K287" s="19"/>
      <c r="L287" s="19"/>
      <c r="M287" s="19"/>
      <c r="N287" s="19"/>
      <c r="O287" s="19"/>
    </row>
    <row r="288" spans="1:16" ht="12" customHeight="1" x14ac:dyDescent="0.2">
      <c r="A288" s="19"/>
      <c r="B288" s="19"/>
      <c r="C288" s="19"/>
      <c r="D288" s="19"/>
      <c r="E288" s="19"/>
      <c r="F288" s="19"/>
      <c r="G288" s="19"/>
      <c r="H288" s="19"/>
      <c r="I288" s="19"/>
      <c r="J288" s="19"/>
      <c r="K288" s="19"/>
      <c r="L288" s="19"/>
      <c r="M288" s="19"/>
      <c r="N288" s="19"/>
      <c r="O288" s="19"/>
    </row>
    <row r="289" spans="1:15" ht="12" customHeight="1" x14ac:dyDescent="0.2">
      <c r="A289" s="19"/>
      <c r="B289" s="19"/>
      <c r="C289" s="19"/>
      <c r="D289" s="19"/>
      <c r="E289" s="19"/>
      <c r="F289" s="19"/>
      <c r="G289" s="19"/>
      <c r="H289" s="19"/>
      <c r="I289" s="19"/>
      <c r="J289" s="19"/>
      <c r="K289" s="19"/>
      <c r="L289" s="19"/>
      <c r="M289" s="19"/>
      <c r="N289" s="19"/>
      <c r="O289" s="19"/>
    </row>
    <row r="290" spans="1:15" ht="12" customHeight="1" x14ac:dyDescent="0.2">
      <c r="A290" s="19"/>
      <c r="B290" s="19"/>
      <c r="C290" s="19"/>
      <c r="D290" s="19"/>
      <c r="E290" s="19"/>
      <c r="F290" s="19"/>
      <c r="G290" s="19"/>
      <c r="H290" s="19"/>
      <c r="I290" s="19"/>
      <c r="J290" s="19"/>
      <c r="K290" s="19"/>
      <c r="L290" s="19"/>
      <c r="M290" s="19"/>
      <c r="N290" s="19"/>
      <c r="O290" s="19"/>
    </row>
    <row r="291" spans="1:15" ht="12" customHeight="1" x14ac:dyDescent="0.2">
      <c r="A291" s="19"/>
      <c r="B291" s="19"/>
      <c r="C291" s="19"/>
      <c r="D291" s="19"/>
      <c r="E291" s="19"/>
      <c r="F291" s="19"/>
      <c r="G291" s="19"/>
      <c r="H291" s="19"/>
      <c r="I291" s="19"/>
      <c r="J291" s="19"/>
      <c r="K291" s="19"/>
      <c r="L291" s="19"/>
      <c r="M291" s="19"/>
      <c r="N291" s="19"/>
      <c r="O291" s="19"/>
    </row>
    <row r="292" spans="1:15" ht="12" customHeight="1" x14ac:dyDescent="0.2">
      <c r="A292" s="19"/>
      <c r="B292" s="19"/>
      <c r="C292" s="19"/>
      <c r="D292" s="19"/>
      <c r="E292" s="19"/>
      <c r="F292" s="19"/>
      <c r="G292" s="19"/>
      <c r="H292" s="19"/>
      <c r="I292" s="19"/>
      <c r="J292" s="19"/>
      <c r="K292" s="19"/>
      <c r="L292" s="19"/>
      <c r="M292" s="19"/>
      <c r="N292" s="19"/>
      <c r="O292" s="19"/>
    </row>
    <row r="293" spans="1:15" ht="12" customHeight="1" x14ac:dyDescent="0.2">
      <c r="A293" s="19"/>
      <c r="B293" s="19"/>
      <c r="C293" s="19"/>
      <c r="D293" s="19"/>
      <c r="E293" s="19"/>
      <c r="F293" s="19"/>
      <c r="G293" s="19"/>
      <c r="H293" s="19"/>
      <c r="I293" s="19"/>
      <c r="J293" s="19"/>
      <c r="K293" s="19"/>
      <c r="L293" s="19"/>
      <c r="M293" s="19"/>
      <c r="N293" s="19"/>
      <c r="O293" s="19"/>
    </row>
    <row r="294" spans="1:15" ht="12" customHeight="1" x14ac:dyDescent="0.2">
      <c r="A294" s="19"/>
      <c r="B294" s="19"/>
      <c r="C294" s="19"/>
      <c r="D294" s="19"/>
      <c r="E294" s="19"/>
      <c r="F294" s="19"/>
      <c r="G294" s="19"/>
      <c r="H294" s="19"/>
      <c r="I294" s="19"/>
      <c r="J294" s="19"/>
      <c r="K294" s="19"/>
      <c r="L294" s="19"/>
      <c r="M294" s="19"/>
      <c r="N294" s="19"/>
      <c r="O294" s="19"/>
    </row>
    <row r="295" spans="1:15" ht="12" customHeight="1" x14ac:dyDescent="0.2">
      <c r="A295" s="19"/>
      <c r="B295" s="19"/>
      <c r="C295" s="19"/>
      <c r="D295" s="19"/>
      <c r="E295" s="19"/>
      <c r="F295" s="19"/>
      <c r="G295" s="19"/>
      <c r="H295" s="19"/>
      <c r="I295" s="19"/>
      <c r="J295" s="19"/>
      <c r="K295" s="19"/>
      <c r="L295" s="19"/>
      <c r="M295" s="19"/>
      <c r="N295" s="19"/>
      <c r="O295" s="19"/>
    </row>
    <row r="296" spans="1:15" ht="12" customHeight="1" x14ac:dyDescent="0.2">
      <c r="A296" s="19"/>
      <c r="B296" s="19"/>
      <c r="C296" s="19"/>
      <c r="D296" s="19"/>
      <c r="E296" s="19"/>
      <c r="F296" s="19"/>
      <c r="G296" s="19"/>
      <c r="H296" s="19"/>
      <c r="I296" s="19"/>
      <c r="J296" s="19"/>
      <c r="K296" s="19"/>
      <c r="L296" s="19"/>
      <c r="M296" s="19"/>
      <c r="N296" s="19"/>
      <c r="O296" s="19"/>
    </row>
    <row r="297" spans="1:15" ht="12" customHeight="1" x14ac:dyDescent="0.2">
      <c r="A297" s="19"/>
      <c r="B297" s="19"/>
      <c r="C297" s="19"/>
      <c r="D297" s="19"/>
      <c r="E297" s="19"/>
      <c r="F297" s="19"/>
      <c r="G297" s="19"/>
      <c r="H297" s="19"/>
      <c r="I297" s="19"/>
      <c r="J297" s="19"/>
      <c r="K297" s="19"/>
      <c r="L297" s="19"/>
      <c r="M297" s="19"/>
      <c r="N297" s="19"/>
      <c r="O297" s="19"/>
    </row>
    <row r="298" spans="1:15" ht="12" customHeight="1" x14ac:dyDescent="0.2">
      <c r="A298" s="19"/>
      <c r="B298" s="19"/>
      <c r="C298" s="19"/>
      <c r="D298" s="19"/>
      <c r="E298" s="19"/>
      <c r="F298" s="19"/>
      <c r="G298" s="19"/>
      <c r="H298" s="19"/>
      <c r="I298" s="19"/>
      <c r="J298" s="19"/>
      <c r="K298" s="19"/>
      <c r="L298" s="19"/>
      <c r="M298" s="19"/>
      <c r="N298" s="19"/>
      <c r="O298" s="19"/>
    </row>
    <row r="299" spans="1:15" ht="12" customHeight="1" x14ac:dyDescent="0.2">
      <c r="A299" s="19"/>
      <c r="B299" s="19"/>
      <c r="C299" s="19"/>
      <c r="D299" s="19"/>
      <c r="E299" s="19"/>
      <c r="F299" s="19"/>
      <c r="G299" s="19"/>
      <c r="H299" s="19"/>
      <c r="I299" s="19"/>
      <c r="J299" s="19"/>
      <c r="K299" s="19"/>
      <c r="L299" s="19"/>
      <c r="M299" s="19"/>
      <c r="N299" s="19"/>
      <c r="O299" s="19"/>
    </row>
    <row r="300" spans="1:15" ht="12" customHeight="1" x14ac:dyDescent="0.2">
      <c r="A300" s="19"/>
      <c r="B300" s="19"/>
      <c r="C300" s="19"/>
      <c r="D300" s="19"/>
      <c r="E300" s="19"/>
      <c r="F300" s="19"/>
      <c r="G300" s="19"/>
      <c r="H300" s="19"/>
      <c r="I300" s="19"/>
      <c r="J300" s="19"/>
      <c r="K300" s="19"/>
      <c r="L300" s="19"/>
      <c r="M300" s="19"/>
      <c r="N300" s="19"/>
      <c r="O300" s="19"/>
    </row>
    <row r="301" spans="1:15" ht="12" customHeight="1" x14ac:dyDescent="0.2">
      <c r="A301" s="19"/>
      <c r="B301" s="19"/>
      <c r="C301" s="19"/>
      <c r="D301" s="19"/>
      <c r="E301" s="19"/>
      <c r="F301" s="19"/>
      <c r="G301" s="19"/>
      <c r="H301" s="19"/>
      <c r="I301" s="19"/>
      <c r="J301" s="19"/>
      <c r="K301" s="19"/>
      <c r="L301" s="19"/>
      <c r="M301" s="19"/>
      <c r="N301" s="19"/>
      <c r="O301" s="19"/>
    </row>
    <row r="302" spans="1:15" ht="12" customHeight="1" x14ac:dyDescent="0.2">
      <c r="A302" s="19"/>
      <c r="B302" s="19"/>
      <c r="C302" s="19"/>
      <c r="D302" s="19"/>
      <c r="E302" s="19"/>
      <c r="F302" s="19"/>
      <c r="G302" s="19"/>
      <c r="H302" s="19"/>
      <c r="I302" s="19"/>
      <c r="J302" s="19"/>
      <c r="K302" s="19"/>
      <c r="L302" s="19"/>
      <c r="M302" s="19"/>
      <c r="N302" s="19"/>
      <c r="O302" s="19"/>
    </row>
    <row r="303" spans="1:15" ht="12" customHeight="1" x14ac:dyDescent="0.2">
      <c r="A303" s="19"/>
      <c r="B303" s="19"/>
      <c r="C303" s="19"/>
      <c r="D303" s="19"/>
      <c r="E303" s="19"/>
      <c r="F303" s="19"/>
      <c r="G303" s="19"/>
      <c r="H303" s="19"/>
      <c r="I303" s="19"/>
      <c r="J303" s="19"/>
      <c r="K303" s="19"/>
      <c r="L303" s="19"/>
      <c r="M303" s="19"/>
      <c r="N303" s="19"/>
      <c r="O303" s="19"/>
    </row>
    <row r="304" spans="1:15" ht="12" customHeight="1" x14ac:dyDescent="0.2">
      <c r="A304" s="19"/>
      <c r="B304" s="19"/>
      <c r="C304" s="19"/>
      <c r="D304" s="19"/>
      <c r="E304" s="19"/>
      <c r="F304" s="19"/>
      <c r="G304" s="19"/>
      <c r="H304" s="19"/>
      <c r="I304" s="19"/>
      <c r="J304" s="19"/>
      <c r="K304" s="19"/>
      <c r="L304" s="19"/>
      <c r="M304" s="19"/>
      <c r="N304" s="19"/>
      <c r="O304" s="19"/>
    </row>
    <row r="305" spans="1:15" ht="12" customHeight="1" x14ac:dyDescent="0.2">
      <c r="A305" s="19"/>
      <c r="B305" s="19"/>
      <c r="C305" s="19"/>
      <c r="D305" s="19"/>
      <c r="E305" s="19"/>
      <c r="F305" s="19"/>
      <c r="G305" s="19"/>
      <c r="H305" s="19"/>
      <c r="I305" s="19"/>
      <c r="J305" s="19"/>
      <c r="K305" s="19"/>
      <c r="L305" s="19"/>
      <c r="M305" s="19"/>
      <c r="N305" s="19"/>
      <c r="O305" s="19"/>
    </row>
    <row r="306" spans="1:15" ht="12" customHeight="1" x14ac:dyDescent="0.2">
      <c r="A306" s="19"/>
      <c r="B306" s="19"/>
      <c r="C306" s="19"/>
      <c r="D306" s="19"/>
      <c r="E306" s="19"/>
      <c r="F306" s="19"/>
      <c r="G306" s="19"/>
      <c r="H306" s="19"/>
      <c r="I306" s="19"/>
      <c r="J306" s="19"/>
      <c r="K306" s="19"/>
      <c r="L306" s="19"/>
      <c r="M306" s="19"/>
      <c r="N306" s="19"/>
      <c r="O306" s="19"/>
    </row>
    <row r="307" spans="1:15" ht="12" customHeight="1" x14ac:dyDescent="0.2">
      <c r="A307" s="19"/>
      <c r="B307" s="19"/>
      <c r="C307" s="19"/>
      <c r="D307" s="19"/>
      <c r="E307" s="19"/>
      <c r="F307" s="19"/>
      <c r="G307" s="19"/>
      <c r="H307" s="19"/>
      <c r="I307" s="19"/>
      <c r="J307" s="19"/>
      <c r="K307" s="19"/>
      <c r="L307" s="19"/>
      <c r="M307" s="19"/>
      <c r="N307" s="19"/>
      <c r="O307" s="19"/>
    </row>
    <row r="308" spans="1:15" ht="12" customHeight="1" x14ac:dyDescent="0.2">
      <c r="A308" s="19"/>
      <c r="B308" s="19"/>
      <c r="C308" s="19"/>
      <c r="D308" s="19"/>
      <c r="E308" s="19"/>
      <c r="F308" s="19"/>
      <c r="G308" s="19"/>
      <c r="H308" s="19"/>
      <c r="I308" s="19"/>
      <c r="J308" s="19"/>
      <c r="K308" s="19"/>
      <c r="L308" s="19"/>
      <c r="M308" s="19"/>
      <c r="N308" s="19"/>
      <c r="O308" s="19"/>
    </row>
    <row r="309" spans="1:15" ht="12" customHeight="1" x14ac:dyDescent="0.2">
      <c r="A309" s="19"/>
      <c r="B309" s="19"/>
      <c r="C309" s="19"/>
      <c r="D309" s="19"/>
      <c r="E309" s="19"/>
      <c r="F309" s="19"/>
      <c r="G309" s="19"/>
      <c r="H309" s="19"/>
      <c r="I309" s="19"/>
      <c r="J309" s="19"/>
      <c r="K309" s="19"/>
      <c r="L309" s="19"/>
      <c r="M309" s="19"/>
      <c r="N309" s="19"/>
      <c r="O309" s="19"/>
    </row>
    <row r="310" spans="1:15" ht="12" customHeight="1" x14ac:dyDescent="0.2">
      <c r="A310" s="19"/>
      <c r="B310" s="19"/>
      <c r="C310" s="19"/>
      <c r="D310" s="19"/>
      <c r="E310" s="19"/>
      <c r="F310" s="19"/>
      <c r="G310" s="19"/>
      <c r="H310" s="19"/>
      <c r="I310" s="19"/>
      <c r="J310" s="19"/>
      <c r="K310" s="19"/>
      <c r="L310" s="19"/>
      <c r="M310" s="19"/>
      <c r="N310" s="19"/>
      <c r="O310" s="19"/>
    </row>
    <row r="311" spans="1:15" ht="12" customHeight="1" x14ac:dyDescent="0.2">
      <c r="A311" s="19"/>
      <c r="B311" s="19"/>
      <c r="C311" s="19"/>
      <c r="D311" s="19"/>
      <c r="E311" s="19"/>
      <c r="F311" s="19"/>
      <c r="G311" s="19"/>
      <c r="H311" s="19"/>
      <c r="I311" s="19"/>
      <c r="J311" s="19"/>
      <c r="K311" s="19"/>
      <c r="L311" s="19"/>
      <c r="M311" s="19"/>
      <c r="N311" s="19"/>
      <c r="O311" s="19"/>
    </row>
    <row r="312" spans="1:15" ht="12" customHeight="1" x14ac:dyDescent="0.2">
      <c r="A312" s="19"/>
      <c r="B312" s="19"/>
      <c r="C312" s="19"/>
      <c r="D312" s="19"/>
      <c r="E312" s="19"/>
      <c r="F312" s="19"/>
      <c r="G312" s="19"/>
      <c r="H312" s="19"/>
      <c r="I312" s="19"/>
      <c r="J312" s="19"/>
      <c r="K312" s="19"/>
      <c r="L312" s="19"/>
      <c r="M312" s="19"/>
      <c r="N312" s="19"/>
      <c r="O312" s="19"/>
    </row>
    <row r="313" spans="1:15" ht="12" customHeight="1" x14ac:dyDescent="0.2">
      <c r="A313" s="19"/>
      <c r="B313" s="19"/>
      <c r="C313" s="19"/>
      <c r="D313" s="19"/>
      <c r="E313" s="19"/>
      <c r="F313" s="19"/>
      <c r="G313" s="19"/>
      <c r="H313" s="19"/>
      <c r="I313" s="19"/>
      <c r="J313" s="19"/>
      <c r="K313" s="19"/>
      <c r="L313" s="19"/>
      <c r="M313" s="19"/>
      <c r="N313" s="19"/>
      <c r="O313" s="19"/>
    </row>
    <row r="314" spans="1:15" ht="12" customHeight="1" x14ac:dyDescent="0.2">
      <c r="A314" s="19"/>
      <c r="B314" s="19"/>
      <c r="C314" s="19"/>
      <c r="D314" s="19"/>
      <c r="E314" s="19"/>
      <c r="F314" s="19"/>
      <c r="G314" s="19"/>
      <c r="H314" s="19"/>
      <c r="I314" s="19"/>
      <c r="J314" s="19"/>
      <c r="K314" s="19"/>
      <c r="L314" s="19"/>
      <c r="M314" s="19"/>
      <c r="N314" s="19"/>
      <c r="O314" s="19"/>
    </row>
    <row r="315" spans="1:15" ht="12" customHeight="1" x14ac:dyDescent="0.2">
      <c r="A315" s="19"/>
      <c r="B315" s="19"/>
      <c r="C315" s="19"/>
      <c r="D315" s="19"/>
      <c r="E315" s="19"/>
      <c r="F315" s="19"/>
      <c r="G315" s="19"/>
      <c r="H315" s="19"/>
      <c r="I315" s="19"/>
      <c r="J315" s="19"/>
      <c r="K315" s="19"/>
      <c r="L315" s="19"/>
      <c r="M315" s="19"/>
      <c r="N315" s="19"/>
      <c r="O315" s="19"/>
    </row>
    <row r="316" spans="1:15" ht="12" customHeight="1" x14ac:dyDescent="0.2">
      <c r="A316" s="19"/>
      <c r="B316" s="19"/>
      <c r="C316" s="19"/>
      <c r="D316" s="19"/>
      <c r="E316" s="19"/>
      <c r="F316" s="19"/>
      <c r="G316" s="19"/>
      <c r="H316" s="19"/>
      <c r="I316" s="19"/>
      <c r="J316" s="19"/>
      <c r="K316" s="19"/>
      <c r="L316" s="19"/>
      <c r="M316" s="19"/>
      <c r="N316" s="19"/>
      <c r="O316" s="19"/>
    </row>
    <row r="317" spans="1:15" ht="12" customHeight="1" x14ac:dyDescent="0.2">
      <c r="A317" s="19"/>
      <c r="B317" s="19"/>
      <c r="C317" s="19"/>
      <c r="D317" s="19"/>
      <c r="E317" s="19"/>
      <c r="F317" s="19"/>
      <c r="G317" s="19"/>
      <c r="H317" s="19"/>
      <c r="I317" s="19"/>
      <c r="J317" s="19"/>
      <c r="K317" s="19"/>
      <c r="L317" s="19"/>
      <c r="M317" s="19"/>
      <c r="N317" s="19"/>
      <c r="O317" s="19"/>
    </row>
    <row r="318" spans="1:15" ht="12" customHeight="1" x14ac:dyDescent="0.2">
      <c r="A318" s="19"/>
      <c r="B318" s="19"/>
      <c r="C318" s="19"/>
      <c r="D318" s="19"/>
      <c r="E318" s="19"/>
      <c r="F318" s="19"/>
      <c r="G318" s="19"/>
      <c r="H318" s="19"/>
      <c r="I318" s="19"/>
      <c r="J318" s="19"/>
      <c r="K318" s="19"/>
      <c r="L318" s="19"/>
      <c r="M318" s="19"/>
      <c r="N318" s="19"/>
      <c r="O318" s="19"/>
    </row>
    <row r="319" spans="1:15" ht="12" customHeight="1" x14ac:dyDescent="0.2">
      <c r="A319" s="19"/>
      <c r="B319" s="19"/>
      <c r="C319" s="19"/>
      <c r="D319" s="19"/>
      <c r="E319" s="19"/>
      <c r="F319" s="19"/>
      <c r="G319" s="19"/>
      <c r="H319" s="19"/>
      <c r="I319" s="19"/>
      <c r="J319" s="19"/>
      <c r="K319" s="19"/>
      <c r="L319" s="19"/>
      <c r="M319" s="19"/>
      <c r="N319" s="19"/>
      <c r="O319" s="19"/>
    </row>
    <row r="320" spans="1:15" ht="12" customHeight="1" x14ac:dyDescent="0.2">
      <c r="A320" s="19"/>
      <c r="B320" s="19"/>
      <c r="C320" s="19"/>
      <c r="D320" s="19"/>
      <c r="E320" s="19"/>
      <c r="F320" s="19"/>
      <c r="G320" s="19"/>
      <c r="H320" s="19"/>
      <c r="I320" s="19"/>
      <c r="J320" s="19"/>
      <c r="K320" s="19"/>
      <c r="L320" s="19"/>
      <c r="M320" s="19"/>
      <c r="N320" s="19"/>
      <c r="O320" s="19"/>
    </row>
    <row r="321" spans="1:15" ht="12" customHeight="1" x14ac:dyDescent="0.2">
      <c r="A321" s="19"/>
      <c r="B321" s="19"/>
      <c r="C321" s="19"/>
      <c r="D321" s="19"/>
      <c r="E321" s="19"/>
      <c r="F321" s="19"/>
      <c r="G321" s="19"/>
      <c r="H321" s="19"/>
      <c r="I321" s="19"/>
      <c r="J321" s="19"/>
      <c r="K321" s="19"/>
      <c r="L321" s="19"/>
      <c r="M321" s="19"/>
      <c r="N321" s="19"/>
      <c r="O321" s="19"/>
    </row>
    <row r="322" spans="1:15" ht="12" customHeight="1" x14ac:dyDescent="0.2">
      <c r="A322" s="19"/>
      <c r="B322" s="19"/>
      <c r="C322" s="19"/>
      <c r="D322" s="19"/>
      <c r="E322" s="19"/>
      <c r="F322" s="19"/>
      <c r="G322" s="19"/>
      <c r="H322" s="19"/>
      <c r="I322" s="19"/>
      <c r="J322" s="19"/>
      <c r="K322" s="19"/>
      <c r="L322" s="19"/>
      <c r="M322" s="19"/>
      <c r="N322" s="19"/>
      <c r="O322" s="19"/>
    </row>
    <row r="323" spans="1:15" ht="12" customHeight="1" x14ac:dyDescent="0.2">
      <c r="A323" s="19"/>
      <c r="B323" s="19"/>
      <c r="C323" s="19"/>
      <c r="D323" s="19"/>
      <c r="E323" s="19"/>
      <c r="F323" s="19"/>
      <c r="G323" s="19"/>
      <c r="H323" s="19"/>
      <c r="I323" s="19"/>
      <c r="J323" s="19"/>
      <c r="K323" s="19"/>
      <c r="L323" s="19"/>
      <c r="M323" s="19"/>
      <c r="N323" s="19"/>
      <c r="O323" s="19"/>
    </row>
    <row r="324" spans="1:15" ht="12" customHeight="1" x14ac:dyDescent="0.2">
      <c r="A324" s="19"/>
      <c r="B324" s="19"/>
      <c r="C324" s="19"/>
      <c r="D324" s="19"/>
      <c r="E324" s="19"/>
      <c r="F324" s="19"/>
      <c r="G324" s="19"/>
      <c r="H324" s="19"/>
      <c r="I324" s="19"/>
      <c r="J324" s="19"/>
      <c r="K324" s="19"/>
      <c r="L324" s="19"/>
      <c r="M324" s="19"/>
      <c r="N324" s="19"/>
      <c r="O324" s="19"/>
    </row>
    <row r="325" spans="1:15" ht="12" customHeight="1" x14ac:dyDescent="0.2">
      <c r="A325" s="19"/>
      <c r="B325" s="19"/>
      <c r="C325" s="19"/>
      <c r="D325" s="19"/>
      <c r="E325" s="19"/>
      <c r="F325" s="19"/>
      <c r="G325" s="19"/>
      <c r="H325" s="19"/>
      <c r="I325" s="19"/>
      <c r="J325" s="19"/>
      <c r="K325" s="19"/>
      <c r="L325" s="19"/>
      <c r="M325" s="19"/>
      <c r="N325" s="19"/>
      <c r="O325" s="19"/>
    </row>
    <row r="326" spans="1:15" ht="12" customHeight="1" x14ac:dyDescent="0.2">
      <c r="A326" s="19"/>
      <c r="B326" s="19"/>
      <c r="C326" s="19"/>
      <c r="D326" s="19"/>
      <c r="E326" s="19"/>
      <c r="F326" s="19"/>
      <c r="G326" s="19"/>
      <c r="H326" s="19"/>
      <c r="I326" s="19"/>
      <c r="J326" s="19"/>
      <c r="K326" s="19"/>
      <c r="L326" s="19"/>
      <c r="M326" s="19"/>
      <c r="N326" s="19"/>
      <c r="O326" s="19"/>
    </row>
    <row r="327" spans="1:15" ht="12" customHeight="1" x14ac:dyDescent="0.2">
      <c r="A327" s="19"/>
      <c r="B327" s="19"/>
      <c r="C327" s="19"/>
      <c r="D327" s="19"/>
      <c r="E327" s="19"/>
      <c r="F327" s="19"/>
      <c r="G327" s="19"/>
      <c r="H327" s="19"/>
      <c r="I327" s="19"/>
      <c r="J327" s="19"/>
      <c r="K327" s="19"/>
      <c r="L327" s="19"/>
      <c r="M327" s="19"/>
      <c r="N327" s="19"/>
      <c r="O327" s="19"/>
    </row>
    <row r="328" spans="1:15" ht="12" customHeight="1" x14ac:dyDescent="0.2">
      <c r="A328" s="19"/>
      <c r="B328" s="19"/>
      <c r="C328" s="19"/>
      <c r="D328" s="19"/>
      <c r="E328" s="19"/>
      <c r="F328" s="19"/>
      <c r="G328" s="19"/>
      <c r="H328" s="19"/>
      <c r="I328" s="19"/>
      <c r="J328" s="19"/>
      <c r="K328" s="19"/>
      <c r="L328" s="19"/>
      <c r="M328" s="19"/>
      <c r="N328" s="19"/>
      <c r="O328" s="19"/>
    </row>
    <row r="329" spans="1:15" ht="12" customHeight="1" x14ac:dyDescent="0.2">
      <c r="A329" s="19"/>
      <c r="B329" s="19"/>
      <c r="C329" s="19"/>
      <c r="D329" s="19"/>
      <c r="E329" s="19"/>
      <c r="F329" s="19"/>
      <c r="G329" s="19"/>
      <c r="H329" s="19"/>
      <c r="I329" s="19"/>
      <c r="J329" s="19"/>
      <c r="K329" s="19"/>
      <c r="L329" s="19"/>
      <c r="M329" s="19"/>
      <c r="N329" s="19"/>
      <c r="O329" s="19"/>
    </row>
    <row r="330" spans="1:15" ht="12" customHeight="1" x14ac:dyDescent="0.2">
      <c r="A330" s="19"/>
      <c r="B330" s="19"/>
      <c r="C330" s="19"/>
      <c r="D330" s="19"/>
      <c r="E330" s="19"/>
      <c r="F330" s="19"/>
      <c r="G330" s="19"/>
      <c r="H330" s="19"/>
      <c r="I330" s="19"/>
      <c r="J330" s="19"/>
      <c r="K330" s="19"/>
      <c r="L330" s="19"/>
      <c r="M330" s="19"/>
      <c r="N330" s="19"/>
      <c r="O330" s="19"/>
    </row>
    <row r="331" spans="1:15" ht="12" customHeight="1" x14ac:dyDescent="0.2">
      <c r="A331" s="19"/>
      <c r="B331" s="19"/>
      <c r="C331" s="19"/>
      <c r="D331" s="19"/>
      <c r="E331" s="19"/>
      <c r="F331" s="19"/>
      <c r="G331" s="19"/>
      <c r="H331" s="19"/>
      <c r="I331" s="19"/>
      <c r="J331" s="19"/>
      <c r="K331" s="19"/>
      <c r="L331" s="19"/>
      <c r="M331" s="19"/>
      <c r="N331" s="19"/>
      <c r="O331" s="19"/>
    </row>
    <row r="332" spans="1:15" ht="12" customHeight="1" x14ac:dyDescent="0.2">
      <c r="A332" s="19"/>
      <c r="B332" s="19"/>
      <c r="C332" s="19"/>
      <c r="D332" s="19"/>
      <c r="E332" s="19"/>
      <c r="F332" s="19"/>
      <c r="G332" s="19"/>
      <c r="H332" s="19"/>
      <c r="I332" s="19"/>
      <c r="J332" s="19"/>
      <c r="K332" s="19"/>
      <c r="L332" s="19"/>
      <c r="M332" s="19"/>
      <c r="N332" s="19"/>
      <c r="O332" s="19"/>
    </row>
    <row r="333" spans="1:15" ht="12" customHeight="1" x14ac:dyDescent="0.2">
      <c r="A333" s="19"/>
      <c r="B333" s="19"/>
      <c r="C333" s="19"/>
      <c r="D333" s="19"/>
      <c r="E333" s="19"/>
      <c r="F333" s="19"/>
      <c r="G333" s="19"/>
      <c r="H333" s="19"/>
      <c r="I333" s="19"/>
      <c r="J333" s="19"/>
      <c r="K333" s="19"/>
      <c r="L333" s="19"/>
      <c r="M333" s="19"/>
      <c r="N333" s="19"/>
      <c r="O333" s="19"/>
    </row>
    <row r="334" spans="1:15" ht="12" customHeight="1" x14ac:dyDescent="0.2">
      <c r="A334" s="19"/>
      <c r="B334" s="19"/>
      <c r="C334" s="19"/>
      <c r="D334" s="19"/>
      <c r="E334" s="19"/>
      <c r="F334" s="19"/>
      <c r="G334" s="19"/>
      <c r="H334" s="19"/>
      <c r="I334" s="19"/>
      <c r="J334" s="19"/>
      <c r="K334" s="19"/>
      <c r="L334" s="19"/>
      <c r="M334" s="19"/>
      <c r="N334" s="19"/>
      <c r="O334" s="19"/>
    </row>
    <row r="335" spans="1:15" ht="12" customHeight="1" x14ac:dyDescent="0.2">
      <c r="A335" s="19"/>
      <c r="B335" s="19"/>
      <c r="C335" s="19"/>
      <c r="D335" s="19"/>
      <c r="E335" s="19"/>
      <c r="F335" s="19"/>
      <c r="G335" s="19"/>
      <c r="H335" s="19"/>
      <c r="I335" s="19"/>
      <c r="J335" s="19"/>
      <c r="K335" s="19"/>
      <c r="L335" s="19"/>
      <c r="M335" s="19"/>
      <c r="N335" s="19"/>
      <c r="O335" s="19"/>
    </row>
    <row r="336" spans="1:15" ht="12" customHeight="1" x14ac:dyDescent="0.2">
      <c r="A336" s="19"/>
      <c r="B336" s="19"/>
      <c r="C336" s="19"/>
      <c r="D336" s="19"/>
      <c r="E336" s="19"/>
      <c r="F336" s="19"/>
      <c r="G336" s="19"/>
      <c r="H336" s="19"/>
      <c r="I336" s="19"/>
      <c r="J336" s="19"/>
      <c r="K336" s="19"/>
      <c r="L336" s="19"/>
      <c r="M336" s="19"/>
      <c r="N336" s="19"/>
      <c r="O336" s="19"/>
    </row>
    <row r="337" spans="1:15" ht="12" customHeight="1" x14ac:dyDescent="0.2">
      <c r="A337" s="19"/>
      <c r="B337" s="19"/>
      <c r="C337" s="19"/>
      <c r="D337" s="19"/>
      <c r="E337" s="19"/>
      <c r="F337" s="19"/>
      <c r="G337" s="19"/>
      <c r="H337" s="19"/>
      <c r="I337" s="19"/>
      <c r="J337" s="19"/>
      <c r="K337" s="19"/>
      <c r="L337" s="19"/>
      <c r="M337" s="19"/>
      <c r="N337" s="19"/>
      <c r="O337" s="19"/>
    </row>
    <row r="338" spans="1:15" ht="12" customHeight="1" x14ac:dyDescent="0.2">
      <c r="A338" s="19"/>
      <c r="B338" s="19"/>
      <c r="C338" s="19"/>
      <c r="D338" s="19"/>
      <c r="E338" s="19"/>
      <c r="F338" s="19"/>
      <c r="G338" s="19"/>
      <c r="H338" s="19"/>
      <c r="I338" s="19"/>
      <c r="J338" s="19"/>
      <c r="K338" s="19"/>
      <c r="L338" s="19"/>
      <c r="M338" s="19"/>
      <c r="N338" s="19"/>
      <c r="O338" s="19"/>
    </row>
    <row r="339" spans="1:15" ht="12" customHeight="1" x14ac:dyDescent="0.2">
      <c r="A339" s="19"/>
      <c r="B339" s="19"/>
      <c r="C339" s="19"/>
      <c r="D339" s="19"/>
      <c r="E339" s="19"/>
      <c r="F339" s="19"/>
      <c r="G339" s="19"/>
      <c r="H339" s="19"/>
      <c r="I339" s="19"/>
      <c r="J339" s="19"/>
      <c r="K339" s="19"/>
      <c r="L339" s="19"/>
      <c r="M339" s="19"/>
      <c r="N339" s="19"/>
      <c r="O339" s="19"/>
    </row>
    <row r="340" spans="1:15" ht="12" customHeight="1" x14ac:dyDescent="0.2">
      <c r="A340" s="19"/>
      <c r="B340" s="19"/>
      <c r="C340" s="19"/>
      <c r="D340" s="19"/>
      <c r="E340" s="19"/>
      <c r="F340" s="19"/>
      <c r="G340" s="19"/>
      <c r="H340" s="19"/>
      <c r="I340" s="19"/>
      <c r="J340" s="19"/>
      <c r="K340" s="19"/>
      <c r="L340" s="19"/>
      <c r="M340" s="19"/>
      <c r="N340" s="19"/>
      <c r="O340" s="19"/>
    </row>
    <row r="341" spans="1:15" ht="12" customHeight="1" x14ac:dyDescent="0.2">
      <c r="A341" s="19"/>
      <c r="B341" s="19"/>
      <c r="C341" s="19"/>
      <c r="D341" s="19"/>
      <c r="E341" s="19"/>
      <c r="F341" s="19"/>
      <c r="G341" s="19"/>
      <c r="H341" s="19"/>
      <c r="I341" s="19"/>
      <c r="J341" s="19"/>
      <c r="K341" s="19"/>
      <c r="L341" s="19"/>
      <c r="M341" s="19"/>
      <c r="N341" s="19"/>
      <c r="O341" s="19"/>
    </row>
    <row r="342" spans="1:15" ht="12" customHeight="1" x14ac:dyDescent="0.2">
      <c r="A342" s="19"/>
      <c r="B342" s="19"/>
      <c r="C342" s="19"/>
      <c r="D342" s="19"/>
      <c r="E342" s="19"/>
      <c r="F342" s="19"/>
      <c r="G342" s="19"/>
      <c r="H342" s="19"/>
      <c r="I342" s="19"/>
      <c r="J342" s="19"/>
      <c r="K342" s="19"/>
      <c r="L342" s="19"/>
      <c r="M342" s="19"/>
      <c r="N342" s="19"/>
      <c r="O342" s="19"/>
    </row>
    <row r="343" spans="1:15" ht="12" customHeight="1" x14ac:dyDescent="0.2">
      <c r="A343" s="19"/>
      <c r="B343" s="19"/>
      <c r="C343" s="19"/>
      <c r="D343" s="19"/>
      <c r="E343" s="19"/>
      <c r="F343" s="19"/>
      <c r="G343" s="19"/>
      <c r="H343" s="19"/>
      <c r="I343" s="19"/>
      <c r="J343" s="19"/>
      <c r="K343" s="19"/>
      <c r="L343" s="19"/>
      <c r="M343" s="19"/>
      <c r="N343" s="19"/>
      <c r="O343" s="19"/>
    </row>
    <row r="344" spans="1:15" ht="12" customHeight="1" x14ac:dyDescent="0.2">
      <c r="A344" s="19"/>
      <c r="B344" s="19"/>
      <c r="C344" s="19"/>
      <c r="D344" s="19"/>
      <c r="E344" s="19"/>
      <c r="F344" s="19"/>
      <c r="G344" s="19"/>
      <c r="H344" s="19"/>
      <c r="I344" s="19"/>
      <c r="J344" s="19"/>
      <c r="K344" s="19"/>
      <c r="L344" s="19"/>
      <c r="M344" s="19"/>
      <c r="N344" s="19"/>
      <c r="O344" s="19"/>
    </row>
    <row r="345" spans="1:15" ht="12" customHeight="1" x14ac:dyDescent="0.2">
      <c r="A345" s="19"/>
      <c r="B345" s="19"/>
      <c r="C345" s="19"/>
      <c r="D345" s="19"/>
      <c r="E345" s="19"/>
      <c r="F345" s="19"/>
      <c r="G345" s="19"/>
      <c r="H345" s="19"/>
      <c r="I345" s="19"/>
      <c r="J345" s="19"/>
      <c r="K345" s="19"/>
      <c r="L345" s="19"/>
      <c r="M345" s="19"/>
      <c r="N345" s="19"/>
      <c r="O345" s="19"/>
    </row>
    <row r="346" spans="1:15" ht="12" customHeight="1" x14ac:dyDescent="0.2">
      <c r="A346" s="19"/>
      <c r="B346" s="19"/>
      <c r="C346" s="19"/>
      <c r="D346" s="19"/>
      <c r="E346" s="19"/>
      <c r="F346" s="19"/>
      <c r="G346" s="19"/>
      <c r="H346" s="19"/>
      <c r="I346" s="19"/>
      <c r="J346" s="19"/>
      <c r="K346" s="19"/>
      <c r="L346" s="19"/>
      <c r="M346" s="19"/>
      <c r="N346" s="19"/>
      <c r="O346" s="19"/>
    </row>
    <row r="347" spans="1:15" ht="12" customHeight="1" x14ac:dyDescent="0.2">
      <c r="A347" s="19"/>
      <c r="B347" s="19"/>
      <c r="C347" s="19"/>
      <c r="D347" s="19"/>
      <c r="E347" s="19"/>
      <c r="F347" s="19"/>
      <c r="G347" s="19"/>
      <c r="H347" s="19"/>
      <c r="I347" s="19"/>
      <c r="J347" s="19"/>
      <c r="K347" s="19"/>
      <c r="L347" s="19"/>
      <c r="M347" s="19"/>
      <c r="N347" s="19"/>
      <c r="O347" s="19"/>
    </row>
    <row r="348" spans="1:15" ht="12" customHeight="1" x14ac:dyDescent="0.2">
      <c r="A348" s="19"/>
      <c r="B348" s="19"/>
      <c r="C348" s="19"/>
      <c r="D348" s="19"/>
      <c r="E348" s="19"/>
      <c r="F348" s="19"/>
      <c r="G348" s="19"/>
      <c r="H348" s="19"/>
      <c r="I348" s="19"/>
      <c r="J348" s="19"/>
      <c r="K348" s="19"/>
      <c r="L348" s="19"/>
      <c r="M348" s="19"/>
      <c r="N348" s="19"/>
      <c r="O348" s="19"/>
    </row>
    <row r="349" spans="1:15" ht="12" customHeight="1" x14ac:dyDescent="0.2">
      <c r="A349" s="19"/>
      <c r="B349" s="19"/>
      <c r="C349" s="19"/>
      <c r="D349" s="19"/>
      <c r="E349" s="19"/>
      <c r="F349" s="19"/>
      <c r="G349" s="19"/>
      <c r="H349" s="19"/>
      <c r="I349" s="19"/>
      <c r="J349" s="19"/>
      <c r="K349" s="19"/>
      <c r="L349" s="19"/>
      <c r="M349" s="19"/>
      <c r="N349" s="19"/>
      <c r="O349" s="19"/>
    </row>
    <row r="350" spans="1:15" ht="12" customHeight="1" x14ac:dyDescent="0.2">
      <c r="A350" s="19"/>
      <c r="B350" s="19"/>
      <c r="C350" s="19"/>
      <c r="D350" s="19"/>
      <c r="E350" s="19"/>
      <c r="F350" s="19"/>
      <c r="G350" s="19"/>
      <c r="H350" s="19"/>
      <c r="I350" s="19"/>
      <c r="J350" s="19"/>
      <c r="K350" s="19"/>
      <c r="L350" s="19"/>
      <c r="M350" s="19"/>
      <c r="N350" s="19"/>
      <c r="O350" s="19"/>
    </row>
    <row r="351" spans="1:15" ht="12" customHeight="1" x14ac:dyDescent="0.2">
      <c r="A351" s="19"/>
      <c r="B351" s="19"/>
      <c r="C351" s="19"/>
      <c r="D351" s="19"/>
      <c r="E351" s="19"/>
      <c r="F351" s="19"/>
      <c r="G351" s="19"/>
      <c r="H351" s="19"/>
      <c r="I351" s="19"/>
      <c r="J351" s="19"/>
      <c r="K351" s="19"/>
      <c r="L351" s="19"/>
      <c r="M351" s="19"/>
      <c r="N351" s="19"/>
      <c r="O351" s="19"/>
    </row>
    <row r="352" spans="1:15" ht="12" customHeight="1" x14ac:dyDescent="0.2">
      <c r="A352" s="19"/>
      <c r="B352" s="19"/>
      <c r="C352" s="19"/>
      <c r="D352" s="19"/>
      <c r="E352" s="19"/>
      <c r="F352" s="19"/>
      <c r="G352" s="19"/>
      <c r="H352" s="19"/>
      <c r="I352" s="19"/>
      <c r="J352" s="19"/>
      <c r="K352" s="19"/>
      <c r="L352" s="19"/>
      <c r="M352" s="19"/>
      <c r="N352" s="19"/>
      <c r="O352" s="19"/>
    </row>
    <row r="353" spans="1:15" ht="12" customHeight="1" x14ac:dyDescent="0.2">
      <c r="A353" s="19"/>
      <c r="B353" s="19"/>
      <c r="C353" s="19"/>
      <c r="D353" s="19"/>
      <c r="E353" s="19"/>
      <c r="F353" s="19"/>
      <c r="G353" s="19"/>
      <c r="H353" s="19"/>
      <c r="I353" s="19"/>
      <c r="J353" s="19"/>
      <c r="K353" s="19"/>
      <c r="L353" s="19"/>
      <c r="M353" s="19"/>
      <c r="N353" s="19"/>
      <c r="O353" s="19"/>
    </row>
    <row r="354" spans="1:15" ht="12" customHeight="1" x14ac:dyDescent="0.2">
      <c r="A354" s="19"/>
      <c r="B354" s="19"/>
      <c r="C354" s="19"/>
      <c r="D354" s="19"/>
      <c r="E354" s="19"/>
      <c r="F354" s="19"/>
      <c r="G354" s="19"/>
      <c r="H354" s="19"/>
      <c r="I354" s="19"/>
      <c r="J354" s="19"/>
      <c r="K354" s="19"/>
      <c r="L354" s="19"/>
      <c r="M354" s="19"/>
      <c r="N354" s="19"/>
      <c r="O354" s="19"/>
    </row>
    <row r="355" spans="1:15" ht="12" customHeight="1" x14ac:dyDescent="0.2">
      <c r="A355" s="19"/>
      <c r="B355" s="19"/>
      <c r="C355" s="19"/>
      <c r="D355" s="19"/>
      <c r="E355" s="19"/>
      <c r="F355" s="19"/>
      <c r="G355" s="19"/>
      <c r="H355" s="19"/>
      <c r="I355" s="19"/>
      <c r="J355" s="19"/>
      <c r="K355" s="19"/>
      <c r="L355" s="19"/>
      <c r="M355" s="19"/>
      <c r="N355" s="19"/>
      <c r="O355" s="19"/>
    </row>
    <row r="356" spans="1:15" ht="12" customHeight="1" x14ac:dyDescent="0.2">
      <c r="A356" s="19"/>
      <c r="B356" s="19"/>
      <c r="C356" s="19"/>
      <c r="D356" s="19"/>
      <c r="E356" s="19"/>
      <c r="F356" s="19"/>
      <c r="G356" s="19"/>
      <c r="H356" s="19"/>
      <c r="I356" s="19"/>
      <c r="J356" s="19"/>
      <c r="K356" s="19"/>
      <c r="L356" s="19"/>
      <c r="M356" s="19"/>
      <c r="N356" s="19"/>
      <c r="O356" s="19"/>
    </row>
    <row r="357" spans="1:15" ht="12" customHeight="1" x14ac:dyDescent="0.2">
      <c r="A357" s="19"/>
      <c r="B357" s="218" t="s">
        <v>94</v>
      </c>
      <c r="C357" s="218"/>
      <c r="D357" s="218"/>
      <c r="E357" s="218"/>
      <c r="F357" s="218"/>
      <c r="G357" s="218"/>
      <c r="H357" s="218"/>
      <c r="I357" s="218"/>
      <c r="J357" s="218"/>
      <c r="K357" s="218"/>
      <c r="L357" s="218"/>
      <c r="M357" s="218"/>
      <c r="N357" s="218"/>
      <c r="O357" s="19"/>
    </row>
    <row r="358" spans="1:15" ht="12" customHeight="1" x14ac:dyDescent="0.2">
      <c r="A358" s="19"/>
      <c r="B358" s="218" t="s">
        <v>93</v>
      </c>
      <c r="C358" s="219"/>
      <c r="D358" s="219">
        <f t="shared" ref="D358:N358" si="130">(D30+D31)/C12</f>
        <v>0.24867724867724866</v>
      </c>
      <c r="E358" s="219">
        <f t="shared" si="130"/>
        <v>0.19784172661870503</v>
      </c>
      <c r="F358" s="219">
        <f t="shared" si="130"/>
        <v>0.20833333333333334</v>
      </c>
      <c r="G358" s="219">
        <f t="shared" si="130"/>
        <v>0.16348773841961853</v>
      </c>
      <c r="H358" s="219">
        <f t="shared" si="130"/>
        <v>0.16262135922330098</v>
      </c>
      <c r="I358" s="219">
        <f t="shared" si="130"/>
        <v>0.17873303167420815</v>
      </c>
      <c r="J358" s="219">
        <f t="shared" si="130"/>
        <v>0.16527196652719664</v>
      </c>
      <c r="K358" s="219">
        <f t="shared" si="130"/>
        <v>0.16796875</v>
      </c>
      <c r="L358" s="219">
        <f t="shared" si="130"/>
        <v>0.18309859154929578</v>
      </c>
      <c r="M358" s="219">
        <f t="shared" si="130"/>
        <v>0.15953307392996108</v>
      </c>
      <c r="N358" s="219">
        <f t="shared" si="130"/>
        <v>0.17333333333333334</v>
      </c>
      <c r="O358" s="219"/>
    </row>
    <row r="359" spans="1:15" ht="12" customHeight="1" x14ac:dyDescent="0.2">
      <c r="A359" s="19"/>
      <c r="B359" s="218" t="s">
        <v>91</v>
      </c>
      <c r="C359" s="219"/>
      <c r="D359" s="219">
        <f t="shared" ref="D359:N359" si="131">(D32+D33)/C12</f>
        <v>5.8201058201058198E-2</v>
      </c>
      <c r="E359" s="219">
        <f t="shared" si="131"/>
        <v>3.5971223021582732E-2</v>
      </c>
      <c r="F359" s="219">
        <f t="shared" si="131"/>
        <v>2.8846153846153848E-2</v>
      </c>
      <c r="G359" s="219">
        <f t="shared" si="131"/>
        <v>3.2697547683923703E-2</v>
      </c>
      <c r="H359" s="219">
        <f t="shared" si="131"/>
        <v>2.9126213592233011E-2</v>
      </c>
      <c r="I359" s="219">
        <f t="shared" si="131"/>
        <v>3.1674208144796379E-2</v>
      </c>
      <c r="J359" s="219">
        <f t="shared" si="131"/>
        <v>2.7196652719665274E-2</v>
      </c>
      <c r="K359" s="219">
        <f t="shared" si="131"/>
        <v>2.5390625E-2</v>
      </c>
      <c r="L359" s="219">
        <f t="shared" si="131"/>
        <v>2.2132796780684104E-2</v>
      </c>
      <c r="M359" s="219">
        <f t="shared" si="131"/>
        <v>3.6964980544747082E-2</v>
      </c>
      <c r="N359" s="219">
        <f t="shared" si="131"/>
        <v>3.619047619047619E-2</v>
      </c>
      <c r="O359" s="219"/>
    </row>
    <row r="360" spans="1:15" ht="12" customHeight="1" x14ac:dyDescent="0.2">
      <c r="A360" s="19"/>
      <c r="B360" s="218" t="s">
        <v>92</v>
      </c>
      <c r="C360" s="219"/>
      <c r="D360" s="219">
        <f t="shared" ref="D360:N360" si="132">(D34+D35)/C12</f>
        <v>3.1746031746031744E-2</v>
      </c>
      <c r="E360" s="219">
        <f t="shared" si="132"/>
        <v>2.5179856115107913E-2</v>
      </c>
      <c r="F360" s="219">
        <f t="shared" si="132"/>
        <v>2.564102564102564E-2</v>
      </c>
      <c r="G360" s="219">
        <f t="shared" si="132"/>
        <v>1.6348773841961851E-2</v>
      </c>
      <c r="H360" s="219">
        <f t="shared" si="132"/>
        <v>1.9417475728155338E-2</v>
      </c>
      <c r="I360" s="219">
        <f t="shared" si="132"/>
        <v>2.0361990950226245E-2</v>
      </c>
      <c r="J360" s="219">
        <f t="shared" si="132"/>
        <v>1.8828451882845189E-2</v>
      </c>
      <c r="K360" s="219">
        <f t="shared" si="132"/>
        <v>2.34375E-2</v>
      </c>
      <c r="L360" s="219">
        <f t="shared" si="132"/>
        <v>2.2132796780684104E-2</v>
      </c>
      <c r="M360" s="219">
        <f t="shared" si="132"/>
        <v>1.1673151750972763E-2</v>
      </c>
      <c r="N360" s="219">
        <f t="shared" si="132"/>
        <v>1.9047619047619049E-2</v>
      </c>
      <c r="O360" s="219"/>
    </row>
    <row r="361" spans="1:15" ht="12" customHeight="1" x14ac:dyDescent="0.2">
      <c r="A361" s="19"/>
      <c r="B361" s="218" t="s">
        <v>95</v>
      </c>
      <c r="C361" s="219">
        <f t="shared" ref="C361:N361" si="133">C98/C96</f>
        <v>0.26666666666666666</v>
      </c>
      <c r="D361" s="219">
        <f t="shared" si="133"/>
        <v>0.25949367088607594</v>
      </c>
      <c r="E361" s="219">
        <f t="shared" si="133"/>
        <v>0.26600985221674878</v>
      </c>
      <c r="F361" s="219">
        <f t="shared" si="133"/>
        <v>0.24806201550387597</v>
      </c>
      <c r="G361" s="219">
        <f t="shared" si="133"/>
        <v>0.25889967637540451</v>
      </c>
      <c r="H361" s="219">
        <f t="shared" si="133"/>
        <v>0.24657534246575341</v>
      </c>
      <c r="I361" s="219">
        <f t="shared" si="133"/>
        <v>0.24541284403669725</v>
      </c>
      <c r="J361" s="219">
        <f t="shared" si="133"/>
        <v>0.2391304347826087</v>
      </c>
      <c r="K361" s="219">
        <f t="shared" si="133"/>
        <v>0.24048442906574394</v>
      </c>
      <c r="L361" s="219">
        <f t="shared" si="133"/>
        <v>0.23348694316436253</v>
      </c>
      <c r="M361" s="219">
        <f t="shared" si="133"/>
        <v>0.23496503496503496</v>
      </c>
      <c r="N361" s="219">
        <f t="shared" si="133"/>
        <v>0.24020227560050569</v>
      </c>
      <c r="O361" s="19"/>
    </row>
    <row r="362" spans="1:15" ht="12" customHeight="1" x14ac:dyDescent="0.2">
      <c r="A362" s="19"/>
      <c r="B362" s="218" t="s">
        <v>96</v>
      </c>
      <c r="C362" s="219">
        <f t="shared" ref="C362:N362" si="134">C101/C99</f>
        <v>0.27777777777777779</v>
      </c>
      <c r="D362" s="219">
        <f t="shared" si="134"/>
        <v>0.21212121212121213</v>
      </c>
      <c r="E362" s="219">
        <f t="shared" si="134"/>
        <v>0.2978723404255319</v>
      </c>
      <c r="F362" s="219">
        <f t="shared" si="134"/>
        <v>0.33870967741935482</v>
      </c>
      <c r="G362" s="219">
        <f t="shared" si="134"/>
        <v>0.32467532467532467</v>
      </c>
      <c r="H362" s="219">
        <f t="shared" si="134"/>
        <v>0.34042553191489361</v>
      </c>
      <c r="I362" s="219">
        <f t="shared" si="134"/>
        <v>0.35514018691588783</v>
      </c>
      <c r="J362" s="219">
        <f t="shared" si="134"/>
        <v>0.40170940170940173</v>
      </c>
      <c r="K362" s="219">
        <f t="shared" si="134"/>
        <v>0.43846153846153846</v>
      </c>
      <c r="L362" s="219">
        <f t="shared" si="134"/>
        <v>0.46206896551724136</v>
      </c>
      <c r="M362" s="219">
        <f t="shared" si="134"/>
        <v>0.48823529411764705</v>
      </c>
      <c r="N362" s="219">
        <f t="shared" si="134"/>
        <v>0.46875</v>
      </c>
      <c r="O362" s="19"/>
    </row>
    <row r="363" spans="1:15" ht="12" customHeight="1" x14ac:dyDescent="0.2">
      <c r="A363" s="19"/>
      <c r="B363" s="218" t="s">
        <v>97</v>
      </c>
      <c r="C363" s="219">
        <f t="shared" ref="C363:N363" si="135">C104/C102</f>
        <v>0.53333333333333333</v>
      </c>
      <c r="D363" s="219">
        <f t="shared" si="135"/>
        <v>0.56521739130434778</v>
      </c>
      <c r="E363" s="219">
        <f t="shared" si="135"/>
        <v>0.64516129032258063</v>
      </c>
      <c r="F363" s="219">
        <f t="shared" si="135"/>
        <v>0.63157894736842102</v>
      </c>
      <c r="G363" s="219">
        <f t="shared" si="135"/>
        <v>0.65217391304347827</v>
      </c>
      <c r="H363" s="219">
        <f t="shared" si="135"/>
        <v>0.6428571428571429</v>
      </c>
      <c r="I363" s="219">
        <f t="shared" si="135"/>
        <v>0.61764705882352944</v>
      </c>
      <c r="J363" s="219">
        <f t="shared" si="135"/>
        <v>0.60493827160493829</v>
      </c>
      <c r="K363" s="219">
        <f t="shared" si="135"/>
        <v>0.58762886597938147</v>
      </c>
      <c r="L363" s="219">
        <f t="shared" si="135"/>
        <v>0.5982142857142857</v>
      </c>
      <c r="M363" s="219">
        <f t="shared" si="135"/>
        <v>0.60655737704918034</v>
      </c>
      <c r="N363" s="219">
        <f t="shared" si="135"/>
        <v>0.61764705882352944</v>
      </c>
      <c r="O363" s="19"/>
    </row>
    <row r="364" spans="1:15" ht="12" customHeight="1" x14ac:dyDescent="0.2">
      <c r="A364" s="19"/>
      <c r="B364" s="19"/>
      <c r="C364" s="19"/>
      <c r="D364" s="19"/>
      <c r="E364" s="19"/>
      <c r="F364" s="19"/>
      <c r="G364" s="19"/>
      <c r="H364" s="19"/>
      <c r="I364" s="19"/>
      <c r="J364" s="19"/>
      <c r="K364" s="19"/>
      <c r="L364" s="19"/>
      <c r="M364" s="19"/>
      <c r="N364" s="19"/>
      <c r="O364" s="19"/>
    </row>
    <row r="365" spans="1:15" ht="12" customHeight="1" x14ac:dyDescent="0.2">
      <c r="A365" s="19"/>
      <c r="B365" s="19"/>
      <c r="C365" s="19"/>
      <c r="D365" s="19"/>
      <c r="E365" s="19"/>
      <c r="F365" s="19"/>
      <c r="G365" s="19"/>
      <c r="H365" s="19"/>
      <c r="I365" s="19"/>
      <c r="J365" s="19"/>
      <c r="K365" s="19"/>
      <c r="L365" s="19"/>
      <c r="M365" s="19"/>
      <c r="N365" s="19"/>
      <c r="O365" s="19"/>
    </row>
    <row r="366" spans="1:15" ht="12" customHeight="1" x14ac:dyDescent="0.2">
      <c r="A366" s="19"/>
      <c r="B366" s="19"/>
      <c r="C366" s="19"/>
      <c r="D366" s="19"/>
      <c r="E366" s="19"/>
      <c r="F366" s="19"/>
      <c r="G366" s="19"/>
      <c r="H366" s="19"/>
      <c r="I366" s="19"/>
      <c r="J366" s="19"/>
      <c r="K366" s="19"/>
      <c r="L366" s="19"/>
      <c r="M366" s="19"/>
      <c r="N366" s="19"/>
      <c r="O366" s="19"/>
    </row>
    <row r="367" spans="1:15" ht="12" customHeight="1" x14ac:dyDescent="0.2">
      <c r="A367" s="19"/>
      <c r="B367" s="19"/>
      <c r="C367" s="19"/>
      <c r="D367" s="19"/>
      <c r="E367" s="19"/>
      <c r="F367" s="19"/>
      <c r="G367" s="19"/>
      <c r="H367" s="19"/>
      <c r="I367" s="19"/>
      <c r="J367" s="19"/>
      <c r="K367" s="19"/>
      <c r="L367" s="19"/>
      <c r="M367" s="19"/>
      <c r="N367" s="19"/>
      <c r="O367" s="19"/>
    </row>
    <row r="368" spans="1:15" ht="12" customHeight="1" x14ac:dyDescent="0.2">
      <c r="A368" s="19"/>
      <c r="B368" s="19"/>
      <c r="C368" s="19"/>
      <c r="D368" s="19"/>
      <c r="E368" s="19"/>
      <c r="F368" s="19"/>
      <c r="G368" s="19"/>
      <c r="H368" s="19"/>
      <c r="I368" s="19"/>
      <c r="J368" s="19"/>
      <c r="K368" s="19"/>
      <c r="L368" s="19"/>
      <c r="M368" s="19"/>
      <c r="N368" s="19"/>
      <c r="O368" s="19"/>
    </row>
    <row r="369" spans="1:15" ht="12" customHeight="1" x14ac:dyDescent="0.2">
      <c r="A369" s="19"/>
      <c r="B369" s="19"/>
      <c r="C369" s="19"/>
      <c r="D369" s="19"/>
      <c r="E369" s="19"/>
      <c r="F369" s="19"/>
      <c r="G369" s="19"/>
      <c r="H369" s="19"/>
      <c r="I369" s="19"/>
      <c r="J369" s="19"/>
      <c r="K369" s="19"/>
      <c r="L369" s="19"/>
      <c r="M369" s="19"/>
      <c r="N369" s="19"/>
      <c r="O369" s="19"/>
    </row>
    <row r="370" spans="1:15" ht="12" customHeight="1" x14ac:dyDescent="0.2">
      <c r="A370" s="19"/>
      <c r="B370" s="19"/>
      <c r="C370" s="19"/>
      <c r="D370" s="19"/>
      <c r="E370" s="19"/>
      <c r="F370" s="19"/>
      <c r="G370" s="19"/>
      <c r="H370" s="19"/>
      <c r="I370" s="19"/>
      <c r="J370" s="19"/>
      <c r="K370" s="19"/>
      <c r="L370" s="19"/>
      <c r="M370" s="19"/>
      <c r="N370" s="19"/>
      <c r="O370" s="19"/>
    </row>
    <row r="371" spans="1:15" ht="12" customHeight="1" x14ac:dyDescent="0.2">
      <c r="A371" s="19"/>
      <c r="B371" s="19"/>
      <c r="C371" s="19"/>
      <c r="D371" s="19"/>
      <c r="E371" s="19"/>
      <c r="F371" s="19"/>
      <c r="G371" s="19"/>
      <c r="H371" s="19"/>
      <c r="I371" s="19"/>
      <c r="J371" s="19"/>
      <c r="K371" s="19"/>
      <c r="L371" s="19"/>
      <c r="M371" s="19"/>
      <c r="N371" s="19"/>
      <c r="O371" s="19"/>
    </row>
    <row r="372" spans="1:15" ht="12" customHeight="1" x14ac:dyDescent="0.2">
      <c r="A372" s="19"/>
      <c r="B372" s="19"/>
      <c r="C372" s="19"/>
      <c r="D372" s="19"/>
      <c r="E372" s="19"/>
      <c r="F372" s="19"/>
      <c r="G372" s="19"/>
      <c r="H372" s="19"/>
      <c r="I372" s="19"/>
      <c r="J372" s="19"/>
      <c r="K372" s="19"/>
      <c r="L372" s="19"/>
      <c r="M372" s="19"/>
      <c r="N372" s="19"/>
      <c r="O372" s="19"/>
    </row>
    <row r="373" spans="1:15" ht="12" customHeight="1" x14ac:dyDescent="0.2">
      <c r="A373" s="19"/>
      <c r="B373" s="19"/>
      <c r="C373" s="19"/>
      <c r="D373" s="19"/>
      <c r="E373" s="19"/>
      <c r="F373" s="19"/>
      <c r="G373" s="19"/>
      <c r="H373" s="19"/>
      <c r="I373" s="19"/>
      <c r="J373" s="19"/>
      <c r="K373" s="19"/>
      <c r="L373" s="19"/>
      <c r="M373" s="19"/>
      <c r="N373" s="19"/>
      <c r="O373" s="19"/>
    </row>
    <row r="374" spans="1:15" ht="12" customHeight="1" x14ac:dyDescent="0.2">
      <c r="A374" s="19"/>
      <c r="B374" s="19"/>
      <c r="C374" s="19"/>
      <c r="D374" s="19"/>
      <c r="E374" s="19"/>
      <c r="F374" s="19"/>
      <c r="G374" s="19"/>
      <c r="H374" s="19"/>
      <c r="I374" s="19"/>
      <c r="J374" s="19"/>
      <c r="K374" s="19"/>
      <c r="L374" s="19"/>
      <c r="M374" s="19"/>
      <c r="N374" s="19"/>
      <c r="O374" s="19"/>
    </row>
    <row r="375" spans="1:15" ht="12" customHeight="1" x14ac:dyDescent="0.2">
      <c r="A375" s="19"/>
      <c r="B375" s="19"/>
      <c r="C375" s="19"/>
      <c r="D375" s="19"/>
      <c r="E375" s="19"/>
      <c r="F375" s="19"/>
      <c r="G375" s="19"/>
      <c r="H375" s="19"/>
      <c r="I375" s="19"/>
      <c r="J375" s="19"/>
      <c r="K375" s="19"/>
      <c r="L375" s="19"/>
      <c r="M375" s="19"/>
      <c r="N375" s="19"/>
      <c r="O375" s="19"/>
    </row>
    <row r="376" spans="1:15" ht="12" customHeight="1" x14ac:dyDescent="0.2">
      <c r="A376" s="19"/>
      <c r="B376" s="19"/>
      <c r="C376" s="19"/>
      <c r="D376" s="19"/>
      <c r="E376" s="19"/>
      <c r="F376" s="19"/>
      <c r="G376" s="19"/>
      <c r="H376" s="19"/>
      <c r="I376" s="19"/>
      <c r="J376" s="19"/>
      <c r="K376" s="19"/>
      <c r="L376" s="19"/>
      <c r="M376" s="19"/>
      <c r="N376" s="19"/>
      <c r="O376" s="19"/>
    </row>
    <row r="377" spans="1:15" ht="12" customHeight="1" x14ac:dyDescent="0.2">
      <c r="A377" s="19"/>
      <c r="B377" s="19"/>
      <c r="C377" s="19"/>
      <c r="D377" s="19"/>
      <c r="E377" s="19"/>
      <c r="F377" s="19"/>
      <c r="G377" s="19"/>
      <c r="H377" s="19"/>
      <c r="I377" s="19"/>
      <c r="J377" s="19"/>
      <c r="K377" s="19"/>
      <c r="L377" s="19"/>
      <c r="M377" s="19"/>
      <c r="N377" s="19"/>
      <c r="O377" s="19"/>
    </row>
    <row r="378" spans="1:15" ht="12" customHeight="1" x14ac:dyDescent="0.2">
      <c r="A378" s="19"/>
      <c r="B378" s="19"/>
      <c r="C378" s="19"/>
      <c r="D378" s="19"/>
      <c r="E378" s="19"/>
      <c r="F378" s="19"/>
      <c r="G378" s="19"/>
      <c r="H378" s="19"/>
      <c r="I378" s="19"/>
      <c r="J378" s="19"/>
      <c r="K378" s="19"/>
      <c r="L378" s="19"/>
      <c r="M378" s="19"/>
      <c r="N378" s="19"/>
      <c r="O378" s="19"/>
    </row>
    <row r="379" spans="1:15" ht="12" customHeight="1" x14ac:dyDescent="0.2">
      <c r="A379" s="19"/>
      <c r="B379" s="19"/>
      <c r="C379" s="19"/>
      <c r="D379" s="19"/>
      <c r="E379" s="19"/>
      <c r="F379" s="19"/>
      <c r="G379" s="19"/>
      <c r="H379" s="19"/>
      <c r="I379" s="19"/>
      <c r="J379" s="19"/>
      <c r="K379" s="19"/>
      <c r="L379" s="19"/>
      <c r="M379" s="19"/>
      <c r="N379" s="19"/>
      <c r="O379" s="19"/>
    </row>
    <row r="380" spans="1:15" ht="12" customHeight="1" x14ac:dyDescent="0.2">
      <c r="A380" s="19"/>
      <c r="B380" s="19"/>
      <c r="C380" s="19"/>
      <c r="D380" s="19"/>
      <c r="E380" s="19"/>
      <c r="F380" s="19"/>
      <c r="G380" s="19"/>
      <c r="H380" s="19"/>
      <c r="I380" s="19"/>
      <c r="J380" s="19"/>
      <c r="K380" s="19"/>
      <c r="L380" s="19"/>
      <c r="M380" s="19"/>
      <c r="N380" s="19"/>
      <c r="O380" s="19"/>
    </row>
    <row r="381" spans="1:15" ht="12" customHeight="1" x14ac:dyDescent="0.2">
      <c r="A381" s="19"/>
      <c r="B381" s="19"/>
      <c r="C381" s="19"/>
      <c r="D381" s="19"/>
      <c r="E381" s="19"/>
      <c r="F381" s="19"/>
      <c r="G381" s="19"/>
      <c r="H381" s="19"/>
      <c r="I381" s="19"/>
      <c r="J381" s="19"/>
      <c r="K381" s="19"/>
      <c r="L381" s="19"/>
      <c r="M381" s="19"/>
      <c r="N381" s="19"/>
      <c r="O381" s="19"/>
    </row>
    <row r="382" spans="1:15" ht="12" customHeight="1" x14ac:dyDescent="0.2">
      <c r="A382" s="19"/>
      <c r="B382" s="19"/>
      <c r="C382" s="19"/>
      <c r="D382" s="19"/>
      <c r="E382" s="19"/>
      <c r="F382" s="19"/>
      <c r="G382" s="19"/>
      <c r="H382" s="19"/>
      <c r="I382" s="19"/>
      <c r="J382" s="19"/>
      <c r="K382" s="19"/>
      <c r="L382" s="19"/>
      <c r="M382" s="19"/>
      <c r="N382" s="19"/>
      <c r="O382" s="19"/>
    </row>
    <row r="383" spans="1:15" ht="12" customHeight="1" x14ac:dyDescent="0.2">
      <c r="A383" s="19"/>
      <c r="B383" s="19"/>
      <c r="C383" s="19"/>
      <c r="D383" s="19"/>
      <c r="E383" s="19"/>
      <c r="F383" s="19"/>
      <c r="G383" s="19"/>
      <c r="H383" s="19"/>
      <c r="I383" s="19"/>
      <c r="J383" s="19"/>
      <c r="K383" s="19"/>
      <c r="L383" s="19"/>
      <c r="M383" s="19"/>
      <c r="N383" s="19"/>
      <c r="O383" s="19"/>
    </row>
    <row r="384" spans="1:15" ht="12" customHeight="1" x14ac:dyDescent="0.2">
      <c r="A384" s="19"/>
      <c r="B384" s="19"/>
      <c r="C384" s="19"/>
      <c r="D384" s="19"/>
      <c r="E384" s="19"/>
      <c r="F384" s="19"/>
      <c r="G384" s="19"/>
      <c r="H384" s="19"/>
      <c r="I384" s="19"/>
      <c r="J384" s="19"/>
      <c r="K384" s="19"/>
      <c r="L384" s="19"/>
      <c r="M384" s="19"/>
      <c r="N384" s="19"/>
      <c r="O384" s="19"/>
    </row>
    <row r="385" spans="1:15" ht="12" customHeight="1" x14ac:dyDescent="0.2">
      <c r="A385" s="19"/>
      <c r="B385" s="19"/>
      <c r="C385" s="19"/>
      <c r="D385" s="19"/>
      <c r="E385" s="19"/>
      <c r="F385" s="19"/>
      <c r="G385" s="19"/>
      <c r="H385" s="19"/>
      <c r="I385" s="19"/>
      <c r="J385" s="19"/>
      <c r="K385" s="19"/>
      <c r="L385" s="19"/>
      <c r="M385" s="19"/>
      <c r="N385" s="19"/>
      <c r="O385" s="19"/>
    </row>
    <row r="386" spans="1:15" ht="12" customHeight="1" x14ac:dyDescent="0.2">
      <c r="A386" s="19"/>
      <c r="B386" s="19"/>
      <c r="C386" s="19"/>
      <c r="D386" s="19"/>
      <c r="E386" s="19"/>
      <c r="F386" s="19"/>
      <c r="G386" s="19"/>
      <c r="H386" s="19"/>
      <c r="I386" s="19"/>
      <c r="J386" s="19"/>
      <c r="K386" s="19"/>
      <c r="L386" s="19"/>
      <c r="M386" s="19"/>
      <c r="N386" s="19"/>
      <c r="O386" s="19"/>
    </row>
    <row r="387" spans="1:15" ht="12" customHeight="1" x14ac:dyDescent="0.2">
      <c r="A387" s="19"/>
      <c r="B387" s="19"/>
      <c r="C387" s="19"/>
      <c r="D387" s="19"/>
      <c r="E387" s="19"/>
      <c r="F387" s="19"/>
      <c r="G387" s="19"/>
      <c r="H387" s="19"/>
      <c r="I387" s="19"/>
      <c r="J387" s="19"/>
      <c r="K387" s="19"/>
      <c r="L387" s="19"/>
      <c r="M387" s="19"/>
      <c r="N387" s="19"/>
      <c r="O387" s="19"/>
    </row>
    <row r="388" spans="1:15" ht="12" customHeight="1" x14ac:dyDescent="0.2">
      <c r="A388" s="19"/>
      <c r="B388" s="19"/>
      <c r="C388" s="19"/>
      <c r="D388" s="19"/>
      <c r="E388" s="19"/>
      <c r="F388" s="19"/>
      <c r="G388" s="19"/>
      <c r="H388" s="19"/>
      <c r="I388" s="19"/>
      <c r="J388" s="19"/>
      <c r="K388" s="19"/>
      <c r="L388" s="19"/>
      <c r="M388" s="19"/>
      <c r="N388" s="19"/>
      <c r="O388" s="19"/>
    </row>
  </sheetData>
  <mergeCells count="18">
    <mergeCell ref="P1:W3"/>
    <mergeCell ref="A233:N233"/>
    <mergeCell ref="A232:N232"/>
    <mergeCell ref="C55:N55"/>
    <mergeCell ref="C57:N57"/>
    <mergeCell ref="C59:N59"/>
    <mergeCell ref="C154:N154"/>
    <mergeCell ref="C156:N156"/>
    <mergeCell ref="C158:N158"/>
    <mergeCell ref="Q208:V208"/>
    <mergeCell ref="Q80:S80"/>
    <mergeCell ref="Q205:S205"/>
    <mergeCell ref="T205:V205"/>
    <mergeCell ref="Q6:V73"/>
    <mergeCell ref="Q75:T75"/>
    <mergeCell ref="Q76:T76"/>
    <mergeCell ref="Q92:R92"/>
    <mergeCell ref="Q207:V207"/>
  </mergeCells>
  <phoneticPr fontId="2" type="noConversion"/>
  <hyperlinks>
    <hyperlink ref="G233" r:id="rId1" display="http://christophjanz.blogspot.com" xr:uid="{00000000-0004-0000-0000-000003000000}"/>
    <hyperlink ref="F233" r:id="rId2" display="http://christophjanz.blogspot.com" xr:uid="{00000000-0004-0000-0000-000004000000}"/>
    <hyperlink ref="A233" r:id="rId3" display="http://christophjanz.blogspot.com" xr:uid="{00000000-0004-0000-0000-000005000000}"/>
    <hyperlink ref="H233" r:id="rId4" display="http://christophjanz.blogspot.com" xr:uid="{00000000-0004-0000-0000-000007000000}"/>
    <hyperlink ref="I233" r:id="rId5" display="http://christophjanz.blogspot.com" xr:uid="{00000000-0004-0000-0000-000009000000}"/>
    <hyperlink ref="J233" r:id="rId6" display="http://christophjanz.blogspot.com" xr:uid="{00000000-0004-0000-0000-00000B000000}"/>
    <hyperlink ref="K233" r:id="rId7" display="http://christophjanz.blogspot.com" xr:uid="{00000000-0004-0000-0000-00000D000000}"/>
    <hyperlink ref="L233" r:id="rId8" display="http://christophjanz.blogspot.com" xr:uid="{00000000-0004-0000-0000-00000F000000}"/>
    <hyperlink ref="M233" r:id="rId9" display="http://christophjanz.blogspot.com" xr:uid="{00000000-0004-0000-0000-000011000000}"/>
    <hyperlink ref="N233" r:id="rId10" display="http://christophjanz.blogspot.com" xr:uid="{00000000-0004-0000-0000-000013000000}"/>
    <hyperlink ref="B1" r:id="rId11" display="https://peakroad.com/" xr:uid="{8D24423C-92B2-48E5-B747-945459EE2C5E}"/>
  </hyperlinks>
  <printOptions gridLines="1"/>
  <pageMargins left="0.39000000000000007" right="0.39000000000000007" top="0.51" bottom="0.98" header="0.51" footer="0.51"/>
  <pageSetup paperSize="9" scale="48" fitToHeight="6" orientation="landscape" horizontalDpi="4294967292" verticalDpi="4294967292"/>
  <headerFooter alignWithMargins="0"/>
  <drawing r:id="rId12"/>
  <extLst>
    <ext xmlns:mx="http://schemas.microsoft.com/office/mac/excel/2008/main" uri="{64002731-A6B0-56B0-2670-7721B7C09600}">
      <mx:PLV Mode="0" OnePage="0" WScale="8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SaaS Plan Template</vt:lpstr>
      <vt:lpstr>'SaaS Plan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melissafisher7@outlook.com</dc:creator>
  <cp:lastModifiedBy>Melissa Fisher</cp:lastModifiedBy>
  <cp:lastPrinted>2013-12-09T08:57:52Z</cp:lastPrinted>
  <dcterms:created xsi:type="dcterms:W3CDTF">2008-06-07T09:56:53Z</dcterms:created>
  <dcterms:modified xsi:type="dcterms:W3CDTF">2024-08-14T13:39:31Z</dcterms:modified>
</cp:coreProperties>
</file>